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Q:\59 Investor Relation\01_Presentations\Quarterly presentations and OTS\2023\2023 Q2\"/>
    </mc:Choice>
  </mc:AlternateContent>
  <xr:revisionPtr revIDLastSave="0" documentId="13_ncr:1_{78E44F5E-0EE6-4916-96AF-0BB63F1C12BC}" xr6:coauthVersionLast="47" xr6:coauthVersionMax="47" xr10:uidLastSave="{00000000-0000-0000-0000-000000000000}"/>
  <bookViews>
    <workbookView xWindow="-28920" yWindow="-45" windowWidth="29040" windowHeight="15840" xr2:uid="{00000000-000D-0000-FFFF-FFFF00000000}"/>
  </bookViews>
  <sheets>
    <sheet name="Definitions" sheetId="1" r:id="rId1"/>
    <sheet name="Calculations"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3" i="5" l="1"/>
  <c r="H64" i="5"/>
  <c r="G64" i="5"/>
  <c r="F64" i="5"/>
  <c r="E64" i="5"/>
  <c r="D64" i="5"/>
  <c r="G54" i="5" l="1"/>
  <c r="F53" i="5"/>
  <c r="G35" i="5"/>
  <c r="F35" i="5"/>
  <c r="G63" i="5"/>
  <c r="F60" i="5"/>
  <c r="G47" i="5" l="1"/>
  <c r="G41" i="5"/>
  <c r="G53" i="5"/>
  <c r="F39" i="5"/>
  <c r="F43" i="5" s="1"/>
  <c r="F51" i="5"/>
  <c r="G39" i="5"/>
  <c r="G43" i="5" s="1"/>
  <c r="G60" i="5"/>
  <c r="F42" i="5"/>
  <c r="D60" i="5"/>
  <c r="G51" i="5"/>
  <c r="F54" i="5"/>
  <c r="F47" i="5"/>
  <c r="G42" i="5"/>
  <c r="F41" i="5"/>
  <c r="AG27" i="5"/>
  <c r="AF27" i="5"/>
  <c r="AE27" i="5"/>
  <c r="AD27" i="5"/>
  <c r="AG25" i="5"/>
  <c r="AF25" i="5"/>
  <c r="AE25" i="5"/>
  <c r="AD25" i="5"/>
  <c r="AG22" i="5"/>
  <c r="AF22" i="5"/>
  <c r="AE22" i="5"/>
  <c r="AD22" i="5"/>
  <c r="AB27" i="5"/>
  <c r="AA27" i="5"/>
  <c r="Z27" i="5"/>
  <c r="Y27" i="5"/>
  <c r="AB25" i="5"/>
  <c r="AA25" i="5"/>
  <c r="Z25" i="5"/>
  <c r="Y25" i="5"/>
  <c r="AB22" i="5"/>
  <c r="AA22" i="5"/>
  <c r="Z22" i="5"/>
  <c r="Y22" i="5"/>
  <c r="W27" i="5"/>
  <c r="V27" i="5"/>
  <c r="U27" i="5"/>
  <c r="T27" i="5"/>
  <c r="W25" i="5"/>
  <c r="V25" i="5"/>
  <c r="U25" i="5"/>
  <c r="T25" i="5"/>
  <c r="W22" i="5"/>
  <c r="V22" i="5"/>
  <c r="U22" i="5"/>
  <c r="T22" i="5"/>
  <c r="R27" i="5"/>
  <c r="Q27" i="5"/>
  <c r="R25" i="5"/>
  <c r="Q25" i="5"/>
  <c r="R22" i="5"/>
  <c r="Q22" i="5"/>
  <c r="AG13" i="5"/>
  <c r="AG23" i="5" s="1"/>
  <c r="AF13" i="5"/>
  <c r="AF23" i="5" s="1"/>
  <c r="AE13" i="5"/>
  <c r="AE23" i="5" s="1"/>
  <c r="AD13" i="5"/>
  <c r="AD23" i="5" s="1"/>
  <c r="AB13" i="5"/>
  <c r="AB23" i="5" s="1"/>
  <c r="AA13" i="5"/>
  <c r="AA23" i="5" s="1"/>
  <c r="Z13" i="5"/>
  <c r="Z23" i="5" s="1"/>
  <c r="Y13" i="5"/>
  <c r="Y23" i="5" s="1"/>
  <c r="W13" i="5"/>
  <c r="W23" i="5" s="1"/>
  <c r="V13" i="5"/>
  <c r="V23" i="5" s="1"/>
  <c r="U13" i="5"/>
  <c r="U23" i="5" s="1"/>
  <c r="T13" i="5"/>
  <c r="T23" i="5" s="1"/>
  <c r="R13" i="5"/>
  <c r="R23" i="5" s="1"/>
  <c r="Q13" i="5"/>
  <c r="Q23" i="5" s="1"/>
  <c r="AG9" i="5"/>
  <c r="AF9" i="5"/>
  <c r="AE9" i="5"/>
  <c r="AD9" i="5"/>
  <c r="AB9" i="5"/>
  <c r="AA9" i="5"/>
  <c r="Z9" i="5"/>
  <c r="Y9" i="5"/>
  <c r="W9" i="5"/>
  <c r="V9" i="5"/>
  <c r="U9" i="5"/>
  <c r="T9" i="5"/>
  <c r="R9" i="5"/>
  <c r="Q9" i="5"/>
  <c r="D41" i="5"/>
  <c r="E35" i="5"/>
  <c r="H35" i="5"/>
  <c r="D39" i="5"/>
  <c r="E39" i="5"/>
  <c r="H39" i="5"/>
  <c r="E41" i="5"/>
  <c r="H41" i="5"/>
  <c r="D42" i="5"/>
  <c r="H42" i="5"/>
  <c r="D53" i="5"/>
  <c r="E47" i="5"/>
  <c r="H47" i="5"/>
  <c r="D51" i="5"/>
  <c r="E51" i="5"/>
  <c r="H51" i="5"/>
  <c r="E53" i="5"/>
  <c r="H53" i="5"/>
  <c r="D54" i="5"/>
  <c r="E54" i="5"/>
  <c r="H54" i="5"/>
  <c r="E60" i="5"/>
  <c r="H60" i="5"/>
  <c r="H63" i="5"/>
  <c r="F55" i="5" l="1"/>
  <c r="G55" i="5"/>
  <c r="M27" i="5"/>
  <c r="K22" i="5"/>
  <c r="K13" i="5"/>
  <c r="K23" i="5" s="1"/>
  <c r="K25" i="5"/>
  <c r="E22" i="5"/>
  <c r="E25" i="5"/>
  <c r="F27" i="5"/>
  <c r="P25" i="5"/>
  <c r="M25" i="5"/>
  <c r="J22" i="5"/>
  <c r="D27" i="5"/>
  <c r="H27" i="5"/>
  <c r="L22" i="5"/>
  <c r="G22" i="5"/>
  <c r="P9" i="5"/>
  <c r="M13" i="5"/>
  <c r="M23" i="5" s="1"/>
  <c r="F22" i="5"/>
  <c r="M22" i="5"/>
  <c r="O27" i="5"/>
  <c r="O13" i="5"/>
  <c r="O23" i="5" s="1"/>
  <c r="F25" i="5"/>
  <c r="D22" i="5"/>
  <c r="G27" i="5"/>
  <c r="D25" i="5"/>
  <c r="E27" i="5"/>
  <c r="H25" i="5"/>
  <c r="J13" i="5"/>
  <c r="J23" i="5" s="1"/>
  <c r="L9" i="5"/>
  <c r="P27" i="5"/>
  <c r="G25" i="5"/>
  <c r="P13" i="5"/>
  <c r="P23" i="5" s="1"/>
  <c r="L27" i="5"/>
  <c r="L25" i="5"/>
  <c r="H22" i="5"/>
  <c r="K9" i="5"/>
  <c r="M9" i="5"/>
  <c r="O9" i="5"/>
  <c r="K27" i="5"/>
  <c r="J9" i="5"/>
  <c r="AF24" i="5"/>
  <c r="AF26" i="5" s="1"/>
  <c r="AB24" i="5"/>
  <c r="AB26" i="5" s="1"/>
  <c r="V24" i="5"/>
  <c r="V26" i="5" s="1"/>
  <c r="P22" i="5"/>
  <c r="O25" i="5"/>
  <c r="O22" i="5"/>
  <c r="L13" i="5"/>
  <c r="J27" i="5"/>
  <c r="J25" i="5"/>
  <c r="AD24" i="5"/>
  <c r="AD26" i="5" s="1"/>
  <c r="AE24" i="5"/>
  <c r="AE26" i="5" s="1"/>
  <c r="AG24" i="5"/>
  <c r="AG26" i="5" s="1"/>
  <c r="AA24" i="5"/>
  <c r="AA26" i="5" s="1"/>
  <c r="Y24" i="5"/>
  <c r="Y26" i="5" s="1"/>
  <c r="Z24" i="5"/>
  <c r="Z26" i="5" s="1"/>
  <c r="T24" i="5"/>
  <c r="T26" i="5" s="1"/>
  <c r="U24" i="5"/>
  <c r="U26" i="5" s="1"/>
  <c r="W24" i="5"/>
  <c r="W26" i="5" s="1"/>
  <c r="Q24" i="5"/>
  <c r="Q26" i="5" s="1"/>
  <c r="R24" i="5"/>
  <c r="R26" i="5" s="1"/>
  <c r="U15" i="5"/>
  <c r="V15" i="5"/>
  <c r="AD15" i="5"/>
  <c r="D13" i="5"/>
  <c r="AF15" i="5"/>
  <c r="W15" i="5"/>
  <c r="AE15" i="5"/>
  <c r="E13" i="5"/>
  <c r="Q15" i="5"/>
  <c r="Y15" i="5"/>
  <c r="AG15" i="5"/>
  <c r="R15" i="5"/>
  <c r="Z15" i="5"/>
  <c r="AA15" i="5"/>
  <c r="T15" i="5"/>
  <c r="AB15" i="5"/>
  <c r="G13" i="5"/>
  <c r="G9" i="5"/>
  <c r="F13" i="5"/>
  <c r="H13" i="5"/>
  <c r="E9" i="5"/>
  <c r="F9" i="5"/>
  <c r="H9" i="5"/>
  <c r="D9" i="5"/>
  <c r="E55" i="5"/>
  <c r="H55" i="5"/>
  <c r="E43" i="5"/>
  <c r="H43" i="5"/>
  <c r="E42" i="5"/>
  <c r="D47" i="5"/>
  <c r="D55" i="5" s="1"/>
  <c r="D35" i="5"/>
  <c r="F23" i="5" l="1"/>
  <c r="F24" i="5" s="1"/>
  <c r="F26" i="5" s="1"/>
  <c r="G23" i="5"/>
  <c r="G24" i="5" s="1"/>
  <c r="G26" i="5" s="1"/>
  <c r="E23" i="5"/>
  <c r="E24" i="5" s="1"/>
  <c r="E26" i="5" s="1"/>
  <c r="H23" i="5"/>
  <c r="H24" i="5" s="1"/>
  <c r="H26" i="5" s="1"/>
  <c r="D23" i="5"/>
  <c r="K24" i="5"/>
  <c r="K26" i="5" s="1"/>
  <c r="K15" i="5"/>
  <c r="J15" i="5"/>
  <c r="M24" i="5"/>
  <c r="M26" i="5" s="1"/>
  <c r="M15" i="5"/>
  <c r="J24" i="5"/>
  <c r="J26" i="5" s="1"/>
  <c r="P24" i="5"/>
  <c r="P26" i="5" s="1"/>
  <c r="O15" i="5"/>
  <c r="L15" i="5"/>
  <c r="P15" i="5"/>
  <c r="O24" i="5"/>
  <c r="O26" i="5" s="1"/>
  <c r="L23" i="5"/>
  <c r="L24" i="5" s="1"/>
  <c r="L26" i="5" s="1"/>
  <c r="D15" i="5"/>
  <c r="E15" i="5"/>
  <c r="H15" i="5"/>
  <c r="F15" i="5"/>
  <c r="G15" i="5"/>
  <c r="D43" i="5"/>
  <c r="D24" i="5" l="1"/>
  <c r="D26" i="5" s="1"/>
</calcChain>
</file>

<file path=xl/sharedStrings.xml><?xml version="1.0" encoding="utf-8"?>
<sst xmlns="http://schemas.openxmlformats.org/spreadsheetml/2006/main" count="174" uniqueCount="103">
  <si>
    <t>Equity</t>
  </si>
  <si>
    <t>Return on equity, annualised</t>
  </si>
  <si>
    <t>Protector Forsikring ASA</t>
  </si>
  <si>
    <t>Specification of financial figures is not considered to be APMs, but is used to provide the reader with an additional specification to better understand the financial figures. The same applies to numbers necessary to reconcile totals.</t>
  </si>
  <si>
    <t>Return on equity, annualised (ROE)</t>
  </si>
  <si>
    <t>This measure provides relevant information for assessment of performance on total financial assets in the investment portfolio. The figure is expressed as a percentage.</t>
  </si>
  <si>
    <t>Gross premiums written</t>
  </si>
  <si>
    <r>
      <t>Calculated as: earned premiums from general insurance</t>
    </r>
    <r>
      <rPr>
        <sz val="11"/>
        <color rgb="FFFF0000"/>
        <rFont val="Calibri"/>
        <family val="2"/>
        <scheme val="minor"/>
      </rPr>
      <t>,</t>
    </r>
    <r>
      <rPr>
        <sz val="11"/>
        <rFont val="Calibri"/>
        <family val="2"/>
        <scheme val="minor"/>
      </rPr>
      <t xml:space="preserve"> adjusted for ceded reinsurance premiums and change in provision for unearned premiums.</t>
    </r>
  </si>
  <si>
    <t>Denmark</t>
  </si>
  <si>
    <t>This measure provides relevant information on expected future earned premiums , as it comprises total revenue generated through sale of insurance products, regardless of the payment plan.</t>
  </si>
  <si>
    <t>Norway</t>
  </si>
  <si>
    <t>UK</t>
  </si>
  <si>
    <t>Finland</t>
  </si>
  <si>
    <t>This measure is relevant for understanding the development in written premium excluding currency effects.</t>
  </si>
  <si>
    <t>Issued shares (excl. own shares), at the end of the period</t>
  </si>
  <si>
    <t>Total net income from investments, continued business</t>
  </si>
  <si>
    <t>Total net income from investments, discontinued business</t>
  </si>
  <si>
    <t>Average investments, continued business</t>
  </si>
  <si>
    <t>Average investments, discontinued business</t>
  </si>
  <si>
    <t>Return on investments, continued business</t>
  </si>
  <si>
    <t>Return investments, discontinued business</t>
  </si>
  <si>
    <t>NOKm</t>
  </si>
  <si>
    <t>%</t>
  </si>
  <si>
    <t>No.</t>
  </si>
  <si>
    <t>NOK</t>
  </si>
  <si>
    <t>Retention rate</t>
  </si>
  <si>
    <t xml:space="preserve">This ratio provides relevant information for assessment of the share of earned premiums withheld by the company. </t>
  </si>
  <si>
    <t xml:space="preserve">Calculated as: Net income from financial assets, divided by average financial assets </t>
  </si>
  <si>
    <t>Written premiums changes in per cent in local currency is calculated as the difference in written premiums in the reporting period minus written premiums in the comperable period last year, divided by written premiums in the last years period when written premiums in the reported period is calculated with the same exchange rate as the last years period.</t>
  </si>
  <si>
    <t>Average investments shares</t>
  </si>
  <si>
    <t>Average investments interests</t>
  </si>
  <si>
    <t>Return on investments, shares</t>
  </si>
  <si>
    <t>Return investments, interests</t>
  </si>
  <si>
    <t>Total net income from interests</t>
  </si>
  <si>
    <t>Total net income from shares</t>
  </si>
  <si>
    <t>Average shareholder equity</t>
  </si>
  <si>
    <t xml:space="preserve">This measure is used for measuring the share of operating expenses relative to insurance revenue and is a key financial target. </t>
  </si>
  <si>
    <t>Combined ratio</t>
  </si>
  <si>
    <t>This measure is used for measuring underwriting profitability and is a key financial target for the Company. A combined ratio of below 100 per cent indicates that the insurance service result is positive, whereas a ratio of above 100 per cent indicates a negative insurance service result</t>
  </si>
  <si>
    <t>This measure is used for measuring the claims expenses relative to insurance revenue and is a key financial target for the Company</t>
  </si>
  <si>
    <t>Run-off gains/(losses), net of reinsurance</t>
  </si>
  <si>
    <t>Net reinsurance ratio</t>
  </si>
  <si>
    <t>This measure is used for measuring the reinsurance result and is a key financial target for the Company.</t>
  </si>
  <si>
    <t>Loss ratio, net of reinsurance</t>
  </si>
  <si>
    <t>This measure is used for measuring the claims expenses net of reinsurance relative to insurance revenue and is a key financial target for the Company</t>
  </si>
  <si>
    <t xml:space="preserve">This measure provides relevant information for assessment of performance by combining measures on profitability and capital efficiency. ROE is one of the key financial targets for the company. </t>
  </si>
  <si>
    <t>Insurance revenue</t>
  </si>
  <si>
    <t>Insurance claims expenses</t>
  </si>
  <si>
    <t>Insurance operating expenses</t>
  </si>
  <si>
    <t>Net result from reinsurance contracts held</t>
  </si>
  <si>
    <t>Change in risk adjustment, net of reinsurance</t>
  </si>
  <si>
    <t>Discounting effect, net of reinsurance</t>
  </si>
  <si>
    <t>Calculated as: Insurance claims expenses / insurance revenue</t>
  </si>
  <si>
    <t>Calculated as: Net result from reinsurance contracts held / Insurance revenue</t>
  </si>
  <si>
    <t>Calculated as: Insurance operating expenses / Insurance revenue</t>
  </si>
  <si>
    <t>Calculated as: (Insurance claims expenses + Net result from reinsurance contracts held) / Insurance revenue</t>
  </si>
  <si>
    <t>Written premiums changes in local currency (growth in local currencies)</t>
  </si>
  <si>
    <t>Total return on assets under management</t>
  </si>
  <si>
    <t>Total average assets under management</t>
  </si>
  <si>
    <t>Profit for the period</t>
  </si>
  <si>
    <t xml:space="preserve">Protector Forsikring provides alternative performance measures (APMs) in the financial reports, in addition to the financial figures prepared in accordance with the Financial Statement Regulation for Non-life Insurance Companies (Forskrift om årsregnskap for skadeforsikringsselskaper) and IFRS. The measures are not defined in the regulations and are not necessarily directly comparable to other companies' performance measures. The APMs are not intended to be a substitute for, or superior to, any of the regulations measures of performance, but have been included to provide insight into Protector's performance and represent important measures for how management governs the company and its business activities. </t>
  </si>
  <si>
    <t>Key figures that are regulated by the Financial Statement Regulation for Non-life insurance companies  or other legislation, as well as non-financial information, are not regarded as APMs. Protector's APMs are presented in the quarterly report and presentation. All APMs are presented with comparable figures for earlier periods. The APMs have generally been used consistently over time, but some changes has been made due to the implementation of IFRS.</t>
  </si>
  <si>
    <t>Calculated as: Loss ratio, net + Cost ratio</t>
  </si>
  <si>
    <t xml:space="preserve">Cost ratio </t>
  </si>
  <si>
    <t>Return on assets under management</t>
  </si>
  <si>
    <t>Loss ratio (gross)</t>
  </si>
  <si>
    <t>Alternative  performance measures (APM) and glossary</t>
  </si>
  <si>
    <t>Solvency ratio</t>
  </si>
  <si>
    <t xml:space="preserve">Ratio between own funds and capital requirement. </t>
  </si>
  <si>
    <t>Sweden</t>
  </si>
  <si>
    <t>Q2 
2023</t>
  </si>
  <si>
    <t>Q2
 2022</t>
  </si>
  <si>
    <t>FY
 2022</t>
  </si>
  <si>
    <t>H1 
2023</t>
  </si>
  <si>
    <t>H1
 2022</t>
  </si>
  <si>
    <t>Insurance service result before reinsurance contracts held</t>
  </si>
  <si>
    <t>Reinsurance premium</t>
  </si>
  <si>
    <t>Amounts recovered from reinsurance</t>
  </si>
  <si>
    <t>Insurance service result</t>
  </si>
  <si>
    <t>Calculated as: (Insurance revenue + Reinsurance premium) / Insurance revenue</t>
  </si>
  <si>
    <t>This measure is used to show release of excess/insufficient claims reserves (IBNR and case reserves), net of ceded business and increase the understanding of underlying performance for the period. Run-off gains/losses are defined as changes in estimates from earlier accounting years. The figures are undiscounted.</t>
  </si>
  <si>
    <t>Large losses, net of reinsurance (quarter)</t>
  </si>
  <si>
    <t>Large losses, net of reinsurance (YTD)</t>
  </si>
  <si>
    <t>This measure is used to provide information on claims which occur on a less frequent basis. This measure increases understanding of underlying performance. A claim event is categorized as a large loss when it results in an absolute change greater than 10 MNOK for our own account (FOA) within a given quarter. This definition operates on a per-quarter basis, meaning each quarter is considered independently of the others.</t>
  </si>
  <si>
    <t>The cumulative large loss definition applies the same monetary change threshold of &gt;10 MNOK as the quarterly, but it is evaluated over a cumulated time period within a fiscal year instead of on a per-quarter basis. This means a loss that was not large enough to meet the quarterly criteria may still be defined as a large loss for the H1, YTD pr. Q3 or FY time periods - if the cumulative changes across quarters surpass the 10 MNOK threshold.</t>
  </si>
  <si>
    <t xml:space="preserve">Gross premiums written </t>
  </si>
  <si>
    <t xml:space="preserve">Large losses, net of reinsurance </t>
  </si>
  <si>
    <t xml:space="preserve">Run-off gains/losses, net of reinsurance </t>
  </si>
  <si>
    <t xml:space="preserve">Loss ratio, gross </t>
  </si>
  <si>
    <t xml:space="preserve">Net reinsurance ratio </t>
  </si>
  <si>
    <t xml:space="preserve">Loss ratio, net of reinsurance </t>
  </si>
  <si>
    <t xml:space="preserve">Combined ratio </t>
  </si>
  <si>
    <t xml:space="preserve">Retention rate </t>
  </si>
  <si>
    <t xml:space="preserve">Return on assets under management </t>
  </si>
  <si>
    <t xml:space="preserve">Return on equity, annualised </t>
  </si>
  <si>
    <t xml:space="preserve">Equity per share </t>
  </si>
  <si>
    <t>Average shares (excl. own shares) in the period</t>
  </si>
  <si>
    <t>Equity per share</t>
  </si>
  <si>
    <t>Calculated as: Equity at the end of the period / Number of shares at the end of the period</t>
  </si>
  <si>
    <t xml:space="preserve">Earnings per share in the period, basic and diluted </t>
  </si>
  <si>
    <t>Calculated as: The shareholders’ share of the profit or loss from continuing and discontinued operations in the period/average number of outstanding shares in the period exclusive of own shares</t>
  </si>
  <si>
    <t xml:space="preserve">Calculated as: Profit or loss / Average total equity </t>
  </si>
  <si>
    <t>Earnings per share from continuing and discontinued operations, basic and diluted (EPS)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</si>
</sst>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 #,##0.0_ ;_ * \-#,##0.0_ ;_ * &quot;-&quot;??_ ;_ @_ "/>
    <numFmt numFmtId="166" formatCode="_ * #,##0_ ;_ * \-#,##0_ ;_ * &quot;-&quot;??_ ;_ @_ "/>
    <numFmt numFmtId="167" formatCode="0.0\ %"/>
    <numFmt numFmtId="168" formatCode="_ * #,##0.00_ ;_ * \-#,##0.00_ ;_ * &quot;-&quot;??_ ;_ @_ "/>
    <numFmt numFmtId="169" formatCode="_(* #,##0.0_);_(* \(#,##0.0\);_(* &quot;-&quot;??_);_(@_)"/>
    <numFmt numFmtId="170" formatCode="_-* #,##0.0_-;\-* #,##0.0_-;_-* &quot;-&quot;??_-;_-@_-"/>
    <numFmt numFmtId="171" formatCode="#,##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sz val="11"/>
      <name val="Calibri"/>
      <family val="2"/>
      <scheme val="minor"/>
    </font>
    <font>
      <sz val="14"/>
      <color theme="1"/>
      <name val="Calibri"/>
      <family val="2"/>
      <scheme val="minor"/>
    </font>
    <font>
      <sz val="12"/>
      <color rgb="FF777777"/>
      <name val="Arial"/>
      <family val="2"/>
    </font>
    <font>
      <sz val="10"/>
      <color theme="1"/>
      <name val="Arial"/>
      <family val="2"/>
    </font>
    <font>
      <b/>
      <sz val="9"/>
      <color theme="1"/>
      <name val="Calibri"/>
      <family val="2"/>
      <scheme val="minor"/>
    </font>
    <font>
      <sz val="9"/>
      <color theme="1"/>
      <name val="Calibri"/>
      <family val="2"/>
      <scheme val="minor"/>
    </font>
    <font>
      <sz val="9"/>
      <color theme="1"/>
      <name val="Calibri"/>
      <family val="2"/>
    </font>
    <font>
      <b/>
      <sz val="11"/>
      <name val="Calibri"/>
      <family val="2"/>
      <scheme val="minor"/>
    </font>
    <font>
      <b/>
      <sz val="10"/>
      <color theme="0"/>
      <name val="Calibri"/>
      <family val="2"/>
      <scheme val="minor"/>
    </font>
    <font>
      <b/>
      <sz val="20"/>
      <color theme="0"/>
      <name val="Calibri"/>
      <family val="2"/>
      <scheme val="minor"/>
    </font>
    <font>
      <sz val="9"/>
      <name val="Calibri"/>
      <family val="2"/>
    </font>
    <font>
      <b/>
      <sz val="24"/>
      <color theme="1"/>
      <name val="Calibri"/>
      <family val="2"/>
      <scheme val="minor"/>
    </font>
    <font>
      <sz val="10"/>
      <color theme="1"/>
      <name val="Calibri"/>
      <family val="2"/>
      <scheme val="minor"/>
    </font>
    <font>
      <b/>
      <sz val="24"/>
      <name val="Calibri"/>
      <family val="2"/>
      <scheme val="minor"/>
    </font>
    <font>
      <b/>
      <sz val="10"/>
      <color theme="1"/>
      <name val="Calibri"/>
      <family val="2"/>
      <scheme val="minor"/>
    </font>
    <font>
      <sz val="10"/>
      <color rgb="FF000000"/>
      <name val="Calibri"/>
      <family val="2"/>
      <scheme val="minor"/>
    </font>
    <font>
      <b/>
      <sz val="10"/>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2B3C46"/>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indexed="64"/>
      </top>
      <bottom/>
      <diagonal/>
    </border>
  </borders>
  <cellStyleXfs count="10">
    <xf numFmtId="0" fontId="0" fillId="0" borderId="0"/>
    <xf numFmtId="9" fontId="1" fillId="0" borderId="0" applyFont="0" applyFill="0" applyBorder="0" applyAlignment="0" applyProtection="0"/>
    <xf numFmtId="164"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59">
    <xf numFmtId="0" fontId="0" fillId="0" borderId="0" xfId="0"/>
    <xf numFmtId="0" fontId="5" fillId="0" borderId="0" xfId="0" applyFont="1" applyAlignment="1">
      <alignment wrapText="1"/>
    </xf>
    <xf numFmtId="0" fontId="10" fillId="2" borderId="0" xfId="0" applyFont="1" applyFill="1"/>
    <xf numFmtId="0" fontId="9" fillId="2" borderId="0" xfId="0" applyFont="1" applyFill="1"/>
    <xf numFmtId="167" fontId="10" fillId="2" borderId="0" xfId="1" applyNumberFormat="1" applyFont="1" applyFill="1" applyBorder="1"/>
    <xf numFmtId="0" fontId="11" fillId="2" borderId="0" xfId="0" applyFont="1" applyFill="1"/>
    <xf numFmtId="0" fontId="0" fillId="2" borderId="0" xfId="0" applyFill="1"/>
    <xf numFmtId="0" fontId="4" fillId="2" borderId="0" xfId="0" applyFont="1" applyFill="1"/>
    <xf numFmtId="167" fontId="0" fillId="2" borderId="0" xfId="1" applyNumberFormat="1" applyFont="1" applyFill="1"/>
    <xf numFmtId="169" fontId="13" fillId="4" borderId="0" xfId="0" applyNumberFormat="1" applyFont="1" applyFill="1" applyAlignment="1">
      <alignment horizontal="center"/>
    </xf>
    <xf numFmtId="0" fontId="6" fillId="2" borderId="0" xfId="0" applyFont="1" applyFill="1"/>
    <xf numFmtId="0" fontId="0" fillId="2" borderId="0" xfId="0" applyFill="1" applyAlignment="1">
      <alignment wrapText="1"/>
    </xf>
    <xf numFmtId="0" fontId="5" fillId="2" borderId="0" xfId="0" applyFont="1" applyFill="1" applyAlignment="1">
      <alignment wrapText="1"/>
    </xf>
    <xf numFmtId="0" fontId="7" fillId="2" borderId="0" xfId="0" applyFont="1" applyFill="1" applyAlignment="1">
      <alignment vertical="center"/>
    </xf>
    <xf numFmtId="0" fontId="5" fillId="2" borderId="0" xfId="0" applyFont="1" applyFill="1"/>
    <xf numFmtId="0" fontId="3" fillId="2" borderId="0" xfId="0" applyFont="1" applyFill="1" applyAlignment="1">
      <alignment wrapText="1"/>
    </xf>
    <xf numFmtId="0" fontId="3" fillId="2" borderId="0" xfId="0" applyFont="1" applyFill="1"/>
    <xf numFmtId="0" fontId="12" fillId="2" borderId="0" xfId="0" applyFont="1" applyFill="1"/>
    <xf numFmtId="0" fontId="3" fillId="2" borderId="0" xfId="0" applyFont="1" applyFill="1" applyAlignment="1">
      <alignment vertical="center"/>
    </xf>
    <xf numFmtId="0" fontId="15" fillId="2" borderId="0" xfId="0" applyFont="1" applyFill="1" applyAlignment="1">
      <alignment horizontal="left"/>
    </xf>
    <xf numFmtId="169" fontId="16" fillId="2" borderId="0" xfId="0" applyNumberFormat="1" applyFont="1" applyFill="1" applyAlignment="1">
      <alignment horizontal="left" vertical="center"/>
    </xf>
    <xf numFmtId="0" fontId="17" fillId="2" borderId="0" xfId="0" applyFont="1" applyFill="1"/>
    <xf numFmtId="0" fontId="18" fillId="2" borderId="0" xfId="0" applyFont="1" applyFill="1"/>
    <xf numFmtId="169" fontId="13" fillId="4" borderId="0" xfId="0" applyNumberFormat="1" applyFont="1" applyFill="1" applyAlignment="1">
      <alignment horizontal="right" wrapText="1"/>
    </xf>
    <xf numFmtId="169" fontId="19" fillId="2" borderId="0" xfId="0" applyNumberFormat="1" applyFont="1" applyFill="1"/>
    <xf numFmtId="169" fontId="9" fillId="2" borderId="0" xfId="8" applyNumberFormat="1" applyFont="1" applyFill="1" applyBorder="1"/>
    <xf numFmtId="49" fontId="14" fillId="4" borderId="0" xfId="0" applyNumberFormat="1" applyFont="1" applyFill="1" applyAlignment="1">
      <alignment horizontal="left"/>
    </xf>
    <xf numFmtId="165" fontId="17" fillId="2" borderId="0" xfId="8" applyNumberFormat="1" applyFont="1" applyFill="1"/>
    <xf numFmtId="0" fontId="19" fillId="2" borderId="0" xfId="0" applyFont="1" applyFill="1"/>
    <xf numFmtId="0" fontId="20" fillId="3" borderId="2" xfId="0" applyFont="1" applyFill="1" applyBorder="1"/>
    <xf numFmtId="0" fontId="17" fillId="2" borderId="2" xfId="0" applyFont="1" applyFill="1" applyBorder="1"/>
    <xf numFmtId="0" fontId="19" fillId="2" borderId="2" xfId="0" applyFont="1" applyFill="1" applyBorder="1"/>
    <xf numFmtId="169" fontId="19" fillId="2" borderId="2" xfId="8" applyNumberFormat="1" applyFont="1" applyFill="1" applyBorder="1"/>
    <xf numFmtId="169" fontId="19" fillId="2" borderId="0" xfId="8" applyNumberFormat="1" applyFont="1" applyFill="1" applyBorder="1"/>
    <xf numFmtId="167" fontId="17" fillId="2" borderId="0" xfId="1" applyNumberFormat="1" applyFont="1" applyFill="1" applyBorder="1"/>
    <xf numFmtId="167" fontId="19" fillId="2" borderId="0" xfId="1" applyNumberFormat="1" applyFont="1" applyFill="1" applyBorder="1"/>
    <xf numFmtId="0" fontId="21" fillId="2" borderId="0" xfId="0" applyFont="1" applyFill="1"/>
    <xf numFmtId="169" fontId="17" fillId="2" borderId="0" xfId="8" applyNumberFormat="1" applyFont="1" applyFill="1"/>
    <xf numFmtId="169" fontId="17" fillId="2" borderId="2" xfId="8" applyNumberFormat="1" applyFont="1" applyFill="1" applyBorder="1"/>
    <xf numFmtId="0" fontId="17" fillId="2" borderId="3" xfId="0" applyFont="1" applyFill="1" applyBorder="1"/>
    <xf numFmtId="169" fontId="17" fillId="2" borderId="3" xfId="8" applyNumberFormat="1" applyFont="1" applyFill="1" applyBorder="1"/>
    <xf numFmtId="169" fontId="17" fillId="2" borderId="0" xfId="8" applyNumberFormat="1" applyFont="1" applyFill="1" applyBorder="1"/>
    <xf numFmtId="167" fontId="17" fillId="2" borderId="2" xfId="1" applyNumberFormat="1" applyFont="1" applyFill="1" applyBorder="1"/>
    <xf numFmtId="0" fontId="22" fillId="2" borderId="0" xfId="0" applyFont="1" applyFill="1"/>
    <xf numFmtId="169" fontId="17" fillId="2" borderId="0" xfId="7" applyNumberFormat="1" applyFont="1" applyFill="1"/>
    <xf numFmtId="170" fontId="17" fillId="2" borderId="0" xfId="8" applyNumberFormat="1" applyFont="1" applyFill="1" applyBorder="1"/>
    <xf numFmtId="167" fontId="17" fillId="2" borderId="1" xfId="1" applyNumberFormat="1" applyFont="1" applyFill="1" applyBorder="1"/>
    <xf numFmtId="171" fontId="17" fillId="2" borderId="0" xfId="0" applyNumberFormat="1" applyFont="1" applyFill="1"/>
    <xf numFmtId="170" fontId="17" fillId="2" borderId="0" xfId="8" applyNumberFormat="1" applyFont="1" applyFill="1"/>
    <xf numFmtId="166" fontId="17" fillId="2" borderId="0" xfId="6" applyNumberFormat="1" applyFont="1" applyFill="1" applyBorder="1"/>
    <xf numFmtId="169" fontId="17" fillId="2" borderId="0" xfId="9" applyNumberFormat="1" applyFont="1" applyFill="1"/>
    <xf numFmtId="169" fontId="17" fillId="2" borderId="0" xfId="0" applyNumberFormat="1" applyFont="1" applyFill="1"/>
    <xf numFmtId="169" fontId="17" fillId="2" borderId="2" xfId="9" applyNumberFormat="1" applyFont="1" applyFill="1" applyBorder="1"/>
    <xf numFmtId="169" fontId="19" fillId="2" borderId="0" xfId="9" applyNumberFormat="1" applyFont="1" applyFill="1" applyBorder="1"/>
    <xf numFmtId="169" fontId="0" fillId="2" borderId="0" xfId="0" applyNumberFormat="1" applyFill="1"/>
    <xf numFmtId="167" fontId="0" fillId="2" borderId="0" xfId="0" applyNumberFormat="1" applyFill="1"/>
    <xf numFmtId="170" fontId="0" fillId="2" borderId="0" xfId="0" applyNumberFormat="1" applyFill="1"/>
    <xf numFmtId="166" fontId="0" fillId="2" borderId="0" xfId="0" applyNumberFormat="1" applyFill="1"/>
    <xf numFmtId="0" fontId="11" fillId="2" borderId="0" xfId="0" applyFont="1" applyFill="1" applyAlignment="1">
      <alignment horizontal="left" vertical="top" wrapText="1"/>
    </xf>
  </cellXfs>
  <cellStyles count="10">
    <cellStyle name="Comma" xfId="9" builtinId="3"/>
    <cellStyle name="Comma 2" xfId="8" xr:uid="{ED2246F3-BE14-42E2-8E10-03F2E21955AF}"/>
    <cellStyle name="Komma 10" xfId="2" xr:uid="{00000000-0005-0000-0000-000001000000}"/>
    <cellStyle name="Komma 10 2 3" xfId="7" xr:uid="{DCEE8BF4-E09F-49BD-BF7F-BB9557631AD1}"/>
    <cellStyle name="Komma 11" xfId="5" xr:uid="{00000000-0005-0000-0000-000002000000}"/>
    <cellStyle name="Komma 6" xfId="6" xr:uid="{00000000-0005-0000-0000-000003000000}"/>
    <cellStyle name="Normal" xfId="0" builtinId="0"/>
    <cellStyle name="Normal 142" xfId="3" xr:uid="{00000000-0005-0000-0000-000005000000}"/>
    <cellStyle name="Percent" xfId="1" builtinId="5"/>
    <cellStyle name="Prosent 18"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77"/>
  <sheetViews>
    <sheetView tabSelected="1" workbookViewId="0"/>
  </sheetViews>
  <sheetFormatPr defaultColWidth="11.42578125" defaultRowHeight="15" x14ac:dyDescent="0.25"/>
  <cols>
    <col min="1" max="1" width="4.140625" style="6" customWidth="1"/>
    <col min="2" max="2" width="106" style="6" customWidth="1"/>
    <col min="3" max="16384" width="11.42578125" style="6"/>
  </cols>
  <sheetData>
    <row r="2" spans="2:5" ht="26.25" x14ac:dyDescent="0.4">
      <c r="B2" s="26" t="s">
        <v>66</v>
      </c>
      <c r="D2" s="10"/>
    </row>
    <row r="4" spans="2:5" ht="108.75" customHeight="1" x14ac:dyDescent="0.25">
      <c r="B4" s="11" t="s">
        <v>60</v>
      </c>
    </row>
    <row r="5" spans="2:5" x14ac:dyDescent="0.25">
      <c r="B5" s="11"/>
    </row>
    <row r="6" spans="2:5" ht="60.75" customHeight="1" x14ac:dyDescent="0.25">
      <c r="B6" s="12" t="s">
        <v>61</v>
      </c>
    </row>
    <row r="7" spans="2:5" ht="14.25" customHeight="1" x14ac:dyDescent="0.25">
      <c r="B7" s="11"/>
    </row>
    <row r="8" spans="2:5" ht="30" customHeight="1" x14ac:dyDescent="0.25">
      <c r="B8" s="12" t="s">
        <v>3</v>
      </c>
      <c r="E8" s="13"/>
    </row>
    <row r="9" spans="2:5" ht="14.25" customHeight="1" x14ac:dyDescent="0.25">
      <c r="B9" s="11"/>
    </row>
    <row r="10" spans="2:5" x14ac:dyDescent="0.25">
      <c r="B10" s="15" t="s">
        <v>6</v>
      </c>
    </row>
    <row r="11" spans="2:5" ht="30" x14ac:dyDescent="0.25">
      <c r="B11" s="12" t="s">
        <v>9</v>
      </c>
    </row>
    <row r="13" spans="2:5" ht="30" x14ac:dyDescent="0.25">
      <c r="B13" s="1" t="s">
        <v>7</v>
      </c>
    </row>
    <row r="15" spans="2:5" x14ac:dyDescent="0.25">
      <c r="B15" s="15" t="s">
        <v>56</v>
      </c>
    </row>
    <row r="16" spans="2:5" x14ac:dyDescent="0.25">
      <c r="B16" s="11" t="s">
        <v>13</v>
      </c>
    </row>
    <row r="17" spans="2:2" x14ac:dyDescent="0.25">
      <c r="B17" s="11"/>
    </row>
    <row r="18" spans="2:2" ht="60" x14ac:dyDescent="0.25">
      <c r="B18" s="11" t="s">
        <v>28</v>
      </c>
    </row>
    <row r="20" spans="2:2" x14ac:dyDescent="0.25">
      <c r="B20" s="15" t="s">
        <v>40</v>
      </c>
    </row>
    <row r="21" spans="2:2" ht="45" x14ac:dyDescent="0.25">
      <c r="B21" s="11" t="s">
        <v>80</v>
      </c>
    </row>
    <row r="23" spans="2:2" x14ac:dyDescent="0.25">
      <c r="B23" s="15" t="s">
        <v>81</v>
      </c>
    </row>
    <row r="24" spans="2:2" ht="60" x14ac:dyDescent="0.25">
      <c r="B24" s="11" t="s">
        <v>83</v>
      </c>
    </row>
    <row r="26" spans="2:2" x14ac:dyDescent="0.25">
      <c r="B26" s="15" t="s">
        <v>82</v>
      </c>
    </row>
    <row r="27" spans="2:2" ht="60" x14ac:dyDescent="0.25">
      <c r="B27" s="11" t="s">
        <v>84</v>
      </c>
    </row>
    <row r="29" spans="2:2" x14ac:dyDescent="0.25">
      <c r="B29" s="16" t="s">
        <v>65</v>
      </c>
    </row>
    <row r="30" spans="2:2" ht="30" x14ac:dyDescent="0.25">
      <c r="B30" s="11" t="s">
        <v>39</v>
      </c>
    </row>
    <row r="32" spans="2:2" x14ac:dyDescent="0.25">
      <c r="B32" s="14" t="s">
        <v>52</v>
      </c>
    </row>
    <row r="34" spans="2:2" x14ac:dyDescent="0.25">
      <c r="B34" s="17" t="s">
        <v>41</v>
      </c>
    </row>
    <row r="35" spans="2:2" x14ac:dyDescent="0.25">
      <c r="B35" s="11" t="s">
        <v>42</v>
      </c>
    </row>
    <row r="36" spans="2:2" x14ac:dyDescent="0.25">
      <c r="B36" s="11"/>
    </row>
    <row r="37" spans="2:2" x14ac:dyDescent="0.25">
      <c r="B37" s="14" t="s">
        <v>53</v>
      </c>
    </row>
    <row r="39" spans="2:2" x14ac:dyDescent="0.25">
      <c r="B39" s="17" t="s">
        <v>43</v>
      </c>
    </row>
    <row r="40" spans="2:2" ht="30" x14ac:dyDescent="0.25">
      <c r="B40" s="11" t="s">
        <v>44</v>
      </c>
    </row>
    <row r="42" spans="2:2" x14ac:dyDescent="0.25">
      <c r="B42" s="14" t="s">
        <v>55</v>
      </c>
    </row>
    <row r="44" spans="2:2" x14ac:dyDescent="0.25">
      <c r="B44" s="16" t="s">
        <v>63</v>
      </c>
    </row>
    <row r="45" spans="2:2" ht="30" x14ac:dyDescent="0.25">
      <c r="B45" s="11" t="s">
        <v>36</v>
      </c>
    </row>
    <row r="47" spans="2:2" x14ac:dyDescent="0.25">
      <c r="B47" s="6" t="s">
        <v>54</v>
      </c>
    </row>
    <row r="49" spans="2:2" x14ac:dyDescent="0.25">
      <c r="B49" s="16" t="s">
        <v>37</v>
      </c>
    </row>
    <row r="50" spans="2:2" ht="45" x14ac:dyDescent="0.25">
      <c r="B50" s="11" t="s">
        <v>38</v>
      </c>
    </row>
    <row r="52" spans="2:2" x14ac:dyDescent="0.25">
      <c r="B52" s="6" t="s">
        <v>62</v>
      </c>
    </row>
    <row r="54" spans="2:2" x14ac:dyDescent="0.25">
      <c r="B54" s="16" t="s">
        <v>25</v>
      </c>
    </row>
    <row r="55" spans="2:2" x14ac:dyDescent="0.25">
      <c r="B55" s="6" t="s">
        <v>26</v>
      </c>
    </row>
    <row r="57" spans="2:2" x14ac:dyDescent="0.25">
      <c r="B57" s="12" t="s">
        <v>79</v>
      </c>
    </row>
    <row r="59" spans="2:2" x14ac:dyDescent="0.25">
      <c r="B59" s="16" t="s">
        <v>64</v>
      </c>
    </row>
    <row r="60" spans="2:2" ht="30" x14ac:dyDescent="0.25">
      <c r="B60" s="12" t="s">
        <v>5</v>
      </c>
    </row>
    <row r="61" spans="2:2" x14ac:dyDescent="0.25">
      <c r="B61" s="11"/>
    </row>
    <row r="62" spans="2:2" x14ac:dyDescent="0.25">
      <c r="B62" s="12" t="s">
        <v>27</v>
      </c>
    </row>
    <row r="64" spans="2:2" x14ac:dyDescent="0.25">
      <c r="B64" s="18" t="s">
        <v>4</v>
      </c>
    </row>
    <row r="65" spans="2:2" ht="30" x14ac:dyDescent="0.25">
      <c r="B65" s="11" t="s">
        <v>45</v>
      </c>
    </row>
    <row r="66" spans="2:2" x14ac:dyDescent="0.25">
      <c r="B66" s="11"/>
    </row>
    <row r="67" spans="2:2" x14ac:dyDescent="0.25">
      <c r="B67" s="11" t="s">
        <v>101</v>
      </c>
    </row>
    <row r="69" spans="2:2" x14ac:dyDescent="0.25">
      <c r="B69" s="15" t="s">
        <v>102</v>
      </c>
    </row>
    <row r="70" spans="2:2" ht="30" x14ac:dyDescent="0.25">
      <c r="B70" s="11" t="s">
        <v>100</v>
      </c>
    </row>
    <row r="71" spans="2:2" x14ac:dyDescent="0.25">
      <c r="B71" s="11"/>
    </row>
    <row r="72" spans="2:2" x14ac:dyDescent="0.25">
      <c r="B72" s="11"/>
    </row>
    <row r="73" spans="2:2" x14ac:dyDescent="0.25">
      <c r="B73" s="18" t="s">
        <v>97</v>
      </c>
    </row>
    <row r="74" spans="2:2" x14ac:dyDescent="0.25">
      <c r="B74" s="11" t="s">
        <v>98</v>
      </c>
    </row>
    <row r="76" spans="2:2" x14ac:dyDescent="0.25">
      <c r="B76" s="15" t="s">
        <v>67</v>
      </c>
    </row>
    <row r="77" spans="2:2" x14ac:dyDescent="0.25">
      <c r="B77" s="6" t="s">
        <v>68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CA1D-7B3B-46D8-8DD7-2DD5FD6F6765}">
  <sheetPr>
    <tabColor rgb="FF92D050"/>
  </sheetPr>
  <dimension ref="A1:AG69"/>
  <sheetViews>
    <sheetView zoomScaleNormal="100" workbookViewId="0">
      <selection activeCell="P32" sqref="P32"/>
    </sheetView>
  </sheetViews>
  <sheetFormatPr defaultColWidth="11.42578125" defaultRowHeight="15" x14ac:dyDescent="0.25"/>
  <cols>
    <col min="1" max="1" width="3.85546875" style="6" customWidth="1"/>
    <col min="2" max="2" width="53.140625" style="6" customWidth="1"/>
    <col min="3" max="3" width="7.5703125" style="6" customWidth="1"/>
    <col min="4" max="8" width="10.7109375" style="6" bestFit="1" customWidth="1"/>
    <col min="9" max="9" width="3.42578125" style="6" customWidth="1"/>
    <col min="10" max="13" width="9.28515625" style="6" customWidth="1"/>
    <col min="14" max="14" width="3.42578125" style="6" customWidth="1"/>
    <col min="15" max="18" width="9.28515625" style="6" customWidth="1"/>
    <col min="19" max="19" width="3.42578125" style="6" customWidth="1"/>
    <col min="20" max="23" width="9.28515625" style="6" customWidth="1"/>
    <col min="24" max="24" width="3.42578125" style="6" customWidth="1"/>
    <col min="25" max="28" width="9.28515625" style="6" customWidth="1"/>
    <col min="29" max="29" width="3.42578125" style="6" customWidth="1"/>
    <col min="30" max="33" width="9.28515625" style="6" customWidth="1"/>
    <col min="34" max="16384" width="11.42578125" style="6"/>
  </cols>
  <sheetData>
    <row r="1" spans="2:33" ht="12.6" customHeight="1" x14ac:dyDescent="0.25"/>
    <row r="2" spans="2:33" ht="31.5" x14ac:dyDescent="0.5">
      <c r="B2" s="22" t="s">
        <v>2</v>
      </c>
      <c r="C2" s="7"/>
      <c r="J2" s="20" t="s">
        <v>11</v>
      </c>
      <c r="K2" s="20"/>
      <c r="L2" s="20"/>
      <c r="M2" s="21"/>
      <c r="O2" s="20" t="s">
        <v>69</v>
      </c>
      <c r="P2" s="20"/>
      <c r="Q2" s="20"/>
      <c r="R2" s="21"/>
      <c r="T2" s="20" t="s">
        <v>10</v>
      </c>
      <c r="U2" s="20"/>
      <c r="V2" s="20"/>
      <c r="W2" s="21"/>
      <c r="Y2" s="20" t="s">
        <v>8</v>
      </c>
      <c r="Z2" s="20"/>
      <c r="AA2" s="20"/>
      <c r="AB2" s="21"/>
      <c r="AD2" s="20" t="s">
        <v>12</v>
      </c>
      <c r="AE2" s="20"/>
      <c r="AF2" s="20"/>
      <c r="AG2" s="21"/>
    </row>
    <row r="3" spans="2:33" ht="25.5" customHeight="1" x14ac:dyDescent="0.25">
      <c r="B3" s="9"/>
      <c r="C3" s="9"/>
      <c r="D3" s="23" t="s">
        <v>70</v>
      </c>
      <c r="E3" s="23" t="s">
        <v>71</v>
      </c>
      <c r="F3" s="23" t="s">
        <v>73</v>
      </c>
      <c r="G3" s="23" t="s">
        <v>74</v>
      </c>
      <c r="H3" s="23" t="s">
        <v>72</v>
      </c>
      <c r="J3" s="23" t="s">
        <v>70</v>
      </c>
      <c r="K3" s="23" t="s">
        <v>71</v>
      </c>
      <c r="L3" s="23" t="s">
        <v>73</v>
      </c>
      <c r="M3" s="23" t="s">
        <v>74</v>
      </c>
      <c r="O3" s="23" t="s">
        <v>70</v>
      </c>
      <c r="P3" s="23" t="s">
        <v>71</v>
      </c>
      <c r="Q3" s="23" t="s">
        <v>73</v>
      </c>
      <c r="R3" s="23" t="s">
        <v>74</v>
      </c>
      <c r="T3" s="23" t="s">
        <v>70</v>
      </c>
      <c r="U3" s="23" t="s">
        <v>71</v>
      </c>
      <c r="V3" s="23" t="s">
        <v>73</v>
      </c>
      <c r="W3" s="23" t="s">
        <v>74</v>
      </c>
      <c r="Y3" s="23" t="s">
        <v>70</v>
      </c>
      <c r="Z3" s="23" t="s">
        <v>71</v>
      </c>
      <c r="AA3" s="23" t="s">
        <v>73</v>
      </c>
      <c r="AB3" s="23" t="s">
        <v>74</v>
      </c>
      <c r="AD3" s="23" t="s">
        <v>70</v>
      </c>
      <c r="AE3" s="23" t="s">
        <v>71</v>
      </c>
      <c r="AF3" s="23" t="s">
        <v>73</v>
      </c>
      <c r="AG3" s="23" t="s">
        <v>74</v>
      </c>
    </row>
    <row r="4" spans="2:33" x14ac:dyDescent="0.25">
      <c r="B4" s="21" t="s">
        <v>85</v>
      </c>
      <c r="C4" s="21" t="s">
        <v>21</v>
      </c>
      <c r="D4" s="50">
        <v>3057.2368199099997</v>
      </c>
      <c r="E4" s="50">
        <v>1787.9576688100003</v>
      </c>
      <c r="F4" s="50">
        <v>7000.6527105599989</v>
      </c>
      <c r="G4" s="50">
        <v>4898.6289887400008</v>
      </c>
      <c r="H4" s="50">
        <v>7097.7816883100004</v>
      </c>
      <c r="I4" s="51"/>
      <c r="J4" s="50">
        <v>1924.8116551400001</v>
      </c>
      <c r="K4" s="50">
        <v>863.31684937000011</v>
      </c>
      <c r="L4" s="50">
        <v>2294.2335955200001</v>
      </c>
      <c r="M4" s="50">
        <v>1059.1300161900001</v>
      </c>
      <c r="N4" s="50"/>
      <c r="O4" s="50">
        <v>624.5487545699998</v>
      </c>
      <c r="P4" s="50">
        <v>515.48835339000004</v>
      </c>
      <c r="Q4" s="50">
        <v>1815.7863611199998</v>
      </c>
      <c r="R4" s="50">
        <v>1458.5142941500001</v>
      </c>
      <c r="S4" s="50"/>
      <c r="T4" s="50">
        <v>372.57789245000004</v>
      </c>
      <c r="U4" s="50">
        <v>338.29302576999999</v>
      </c>
      <c r="V4" s="50">
        <v>1539.0842156000001</v>
      </c>
      <c r="W4" s="50">
        <v>1293.5437474299999</v>
      </c>
      <c r="X4" s="50"/>
      <c r="Y4" s="50">
        <v>124.90478681999991</v>
      </c>
      <c r="Z4" s="50">
        <v>63.160259999999994</v>
      </c>
      <c r="AA4" s="50">
        <v>1105.0983062999999</v>
      </c>
      <c r="AB4" s="50">
        <v>875.39452986000003</v>
      </c>
      <c r="AC4" s="50"/>
      <c r="AD4" s="50">
        <v>10.393730930000004</v>
      </c>
      <c r="AE4" s="50">
        <v>7.6991802799999789</v>
      </c>
      <c r="AF4" s="50">
        <v>246.45023202000002</v>
      </c>
      <c r="AG4" s="50">
        <v>212.04640111000001</v>
      </c>
    </row>
    <row r="5" spans="2:33" x14ac:dyDescent="0.25">
      <c r="B5" s="21"/>
      <c r="C5" s="21"/>
      <c r="D5" s="50"/>
      <c r="E5" s="50"/>
      <c r="F5" s="50"/>
      <c r="G5" s="50"/>
      <c r="H5" s="50"/>
      <c r="I5" s="51"/>
      <c r="J5" s="51"/>
      <c r="K5" s="51"/>
      <c r="L5" s="51"/>
      <c r="M5" s="51"/>
      <c r="N5" s="51"/>
      <c r="O5" s="51"/>
      <c r="P5" s="51"/>
      <c r="Q5" s="51"/>
      <c r="R5" s="51"/>
      <c r="S5" s="51"/>
      <c r="T5" s="51"/>
      <c r="U5" s="51"/>
      <c r="V5" s="51"/>
      <c r="W5" s="51"/>
      <c r="X5" s="51"/>
      <c r="Y5" s="51"/>
      <c r="Z5" s="51"/>
      <c r="AA5" s="51"/>
      <c r="AB5" s="51"/>
      <c r="AC5" s="51"/>
      <c r="AD5" s="51"/>
      <c r="AE5" s="51"/>
      <c r="AF5" s="51"/>
      <c r="AG5" s="51"/>
    </row>
    <row r="6" spans="2:33" s="16" customFormat="1" x14ac:dyDescent="0.25">
      <c r="B6" s="21" t="s">
        <v>46</v>
      </c>
      <c r="C6" s="21" t="s">
        <v>21</v>
      </c>
      <c r="D6" s="50">
        <v>2387.4185644600007</v>
      </c>
      <c r="E6" s="50">
        <v>1638.7178335786928</v>
      </c>
      <c r="F6" s="50">
        <v>4373.6066316900005</v>
      </c>
      <c r="G6" s="50">
        <v>3222.7824333959165</v>
      </c>
      <c r="H6" s="50">
        <v>6619.1178831120596</v>
      </c>
      <c r="I6" s="24"/>
      <c r="J6" s="50">
        <v>924.12805875000026</v>
      </c>
      <c r="K6" s="50">
        <v>449.50338721791559</v>
      </c>
      <c r="L6" s="50">
        <v>1504.7100402100002</v>
      </c>
      <c r="M6" s="50">
        <v>840.89638620363257</v>
      </c>
      <c r="N6" s="24"/>
      <c r="O6" s="50">
        <v>605.64192098999979</v>
      </c>
      <c r="P6" s="50">
        <v>499.40044645356403</v>
      </c>
      <c r="Q6" s="50">
        <v>1185.3694007899999</v>
      </c>
      <c r="R6" s="50">
        <v>967.43742972956409</v>
      </c>
      <c r="S6" s="24"/>
      <c r="T6" s="50">
        <v>457.00316310999972</v>
      </c>
      <c r="U6" s="50">
        <v>388.79680038000004</v>
      </c>
      <c r="V6" s="50">
        <v>919.61927085999992</v>
      </c>
      <c r="W6" s="50">
        <v>784.2450590499999</v>
      </c>
      <c r="X6" s="24"/>
      <c r="Y6" s="50">
        <v>336.6637534099998</v>
      </c>
      <c r="Z6" s="50">
        <v>258.15293510333385</v>
      </c>
      <c r="AA6" s="50">
        <v>628.84415016999981</v>
      </c>
      <c r="AB6" s="50">
        <v>502.94755909218782</v>
      </c>
      <c r="AC6" s="24"/>
      <c r="AD6" s="50">
        <v>63.981668200000016</v>
      </c>
      <c r="AE6" s="50">
        <v>42.864264423879497</v>
      </c>
      <c r="AF6" s="50">
        <v>135.06376966000002</v>
      </c>
      <c r="AG6" s="50">
        <v>127.25599932053251</v>
      </c>
    </row>
    <row r="7" spans="2:33" x14ac:dyDescent="0.25">
      <c r="B7" s="21" t="s">
        <v>47</v>
      </c>
      <c r="C7" s="21" t="s">
        <v>21</v>
      </c>
      <c r="D7" s="50">
        <v>-1555.83553682</v>
      </c>
      <c r="E7" s="50">
        <v>-1176.2505516335323</v>
      </c>
      <c r="F7" s="50">
        <v>-3387.00970861</v>
      </c>
      <c r="G7" s="50">
        <v>-2437.7849674672884</v>
      </c>
      <c r="H7" s="50">
        <v>-5044.7629383785843</v>
      </c>
      <c r="I7" s="51"/>
      <c r="J7" s="50">
        <v>-378.83152584999993</v>
      </c>
      <c r="K7" s="50">
        <v>-325.45242782262983</v>
      </c>
      <c r="L7" s="50">
        <v>-935.13016313999992</v>
      </c>
      <c r="M7" s="50">
        <v>-583.52911690654719</v>
      </c>
      <c r="N7" s="51"/>
      <c r="O7" s="50">
        <v>-494.55340985000009</v>
      </c>
      <c r="P7" s="50">
        <v>-323.82523000581295</v>
      </c>
      <c r="Q7" s="50">
        <v>-981.52215291000005</v>
      </c>
      <c r="R7" s="50">
        <v>-716.65899582466545</v>
      </c>
      <c r="S7" s="51"/>
      <c r="T7" s="50">
        <v>-375.07247959999995</v>
      </c>
      <c r="U7" s="50">
        <v>-281.36031903892052</v>
      </c>
      <c r="V7" s="50">
        <v>-755.07871944999999</v>
      </c>
      <c r="W7" s="50">
        <v>-608.63583277068494</v>
      </c>
      <c r="X7" s="51"/>
      <c r="Y7" s="50">
        <v>-276.47422071999995</v>
      </c>
      <c r="Z7" s="50">
        <v>-209.07985474212825</v>
      </c>
      <c r="AA7" s="50">
        <v>-627.76284989999999</v>
      </c>
      <c r="AB7" s="50">
        <v>-432.45745023068446</v>
      </c>
      <c r="AC7" s="51"/>
      <c r="AD7" s="50">
        <v>-30.903900800000002</v>
      </c>
      <c r="AE7" s="50">
        <v>-36.53272002404087</v>
      </c>
      <c r="AF7" s="50">
        <v>-87.515823210000008</v>
      </c>
      <c r="AG7" s="50">
        <v>-96.503571734706682</v>
      </c>
    </row>
    <row r="8" spans="2:33" x14ac:dyDescent="0.25">
      <c r="B8" s="21" t="s">
        <v>48</v>
      </c>
      <c r="C8" s="21" t="s">
        <v>21</v>
      </c>
      <c r="D8" s="50">
        <v>-269.84758115</v>
      </c>
      <c r="E8" s="50">
        <v>-175.49365276656042</v>
      </c>
      <c r="F8" s="50">
        <v>-475.56543155999998</v>
      </c>
      <c r="G8" s="50">
        <v>-347.3167262258541</v>
      </c>
      <c r="H8" s="50">
        <v>-734.49347848888817</v>
      </c>
      <c r="I8" s="51"/>
      <c r="J8" s="50">
        <v>-126.80122629999997</v>
      </c>
      <c r="K8" s="50">
        <v>-73.776736475619046</v>
      </c>
      <c r="L8" s="50">
        <v>-202.69000013999997</v>
      </c>
      <c r="M8" s="50">
        <v>-129.88412727911572</v>
      </c>
      <c r="N8" s="51"/>
      <c r="O8" s="50">
        <v>-86.244595689999997</v>
      </c>
      <c r="P8" s="50">
        <v>-56.736941920797491</v>
      </c>
      <c r="Q8" s="50">
        <v>-159.82295679999999</v>
      </c>
      <c r="R8" s="50">
        <v>-112.29878893606748</v>
      </c>
      <c r="S8" s="51"/>
      <c r="T8" s="50">
        <v>-24.925133089999992</v>
      </c>
      <c r="U8" s="50">
        <v>-22.248969873377053</v>
      </c>
      <c r="V8" s="50">
        <v>-54.015886859999995</v>
      </c>
      <c r="W8" s="50">
        <v>-49.62455911337706</v>
      </c>
      <c r="X8" s="51"/>
      <c r="Y8" s="50">
        <v>-24.166964730000004</v>
      </c>
      <c r="Z8" s="50">
        <v>-16.557780778488794</v>
      </c>
      <c r="AA8" s="50">
        <v>-44.109969300000003</v>
      </c>
      <c r="AB8" s="50">
        <v>-35.350343537956789</v>
      </c>
      <c r="AC8" s="51"/>
      <c r="AD8" s="50">
        <v>-7.709661340000002</v>
      </c>
      <c r="AE8" s="50">
        <v>-6.1732237182780327</v>
      </c>
      <c r="AF8" s="50">
        <v>-14.926618460000002</v>
      </c>
      <c r="AG8" s="50">
        <v>-20.158907359337029</v>
      </c>
    </row>
    <row r="9" spans="2:33" x14ac:dyDescent="0.25">
      <c r="B9" s="29" t="s">
        <v>75</v>
      </c>
      <c r="C9" s="30" t="s">
        <v>21</v>
      </c>
      <c r="D9" s="52">
        <f>SUM(D6:D8)</f>
        <v>561.73544649000064</v>
      </c>
      <c r="E9" s="52">
        <f>SUM(E6:E8)</f>
        <v>286.97362917860005</v>
      </c>
      <c r="F9" s="52">
        <f>SUM(F6:F8)</f>
        <v>511.0314915200006</v>
      </c>
      <c r="G9" s="52">
        <f>SUM(G6:G8)</f>
        <v>437.68073970277402</v>
      </c>
      <c r="H9" s="52">
        <f>SUM(H6:H8)</f>
        <v>839.86146624458718</v>
      </c>
      <c r="I9" s="51"/>
      <c r="J9" s="52">
        <f>SUM(J6:J8)</f>
        <v>418.49530660000039</v>
      </c>
      <c r="K9" s="52">
        <f>SUM(K6:K8)</f>
        <v>50.274222919666713</v>
      </c>
      <c r="L9" s="52">
        <f>SUM(L6:L8)</f>
        <v>366.88987693000036</v>
      </c>
      <c r="M9" s="52">
        <f>SUM(M6:M8)</f>
        <v>127.48314201796967</v>
      </c>
      <c r="N9" s="51"/>
      <c r="O9" s="52">
        <f>SUM(O6:O8)</f>
        <v>24.843915449999699</v>
      </c>
      <c r="P9" s="52">
        <f>SUM(P6:P8)</f>
        <v>118.83827452695358</v>
      </c>
      <c r="Q9" s="52">
        <f>SUM(Q6:Q8)</f>
        <v>44.024291079999841</v>
      </c>
      <c r="R9" s="52">
        <f>SUM(R6:R8)</f>
        <v>138.47964496883117</v>
      </c>
      <c r="S9" s="51"/>
      <c r="T9" s="52">
        <f>SUM(T6:T8)</f>
        <v>57.005550419999778</v>
      </c>
      <c r="U9" s="52">
        <f>SUM(U6:U8)</f>
        <v>85.187511467702464</v>
      </c>
      <c r="V9" s="52">
        <f>SUM(V6:V8)</f>
        <v>110.52466454999993</v>
      </c>
      <c r="W9" s="52">
        <f>SUM(W6:W8)</f>
        <v>125.98466716593789</v>
      </c>
      <c r="X9" s="51"/>
      <c r="Y9" s="52">
        <f>SUM(Y6:Y8)</f>
        <v>36.022567959999847</v>
      </c>
      <c r="Z9" s="52">
        <f>SUM(Z6:Z8)</f>
        <v>32.515299582716807</v>
      </c>
      <c r="AA9" s="52">
        <f>SUM(AA6:AA8)</f>
        <v>-43.028669030000188</v>
      </c>
      <c r="AB9" s="52">
        <f>SUM(AB6:AB8)</f>
        <v>35.13976532354657</v>
      </c>
      <c r="AC9" s="51"/>
      <c r="AD9" s="52">
        <f>SUM(AD6:AD8)</f>
        <v>25.368106060000009</v>
      </c>
      <c r="AE9" s="52">
        <f>SUM(AE6:AE8)</f>
        <v>0.15832068156059442</v>
      </c>
      <c r="AF9" s="52">
        <f>SUM(AF6:AF8)</f>
        <v>32.621327990000012</v>
      </c>
      <c r="AG9" s="52">
        <f>SUM(AG6:AG8)</f>
        <v>10.593520226488799</v>
      </c>
    </row>
    <row r="10" spans="2:33" x14ac:dyDescent="0.25">
      <c r="B10" s="24"/>
      <c r="C10" s="21"/>
      <c r="D10" s="53"/>
      <c r="E10" s="53"/>
      <c r="F10" s="53"/>
      <c r="G10" s="53"/>
      <c r="H10" s="53"/>
      <c r="I10" s="51"/>
      <c r="J10" s="53"/>
      <c r="K10" s="53"/>
      <c r="L10" s="53"/>
      <c r="M10" s="53"/>
      <c r="N10" s="51"/>
      <c r="O10" s="53"/>
      <c r="P10" s="53"/>
      <c r="Q10" s="53"/>
      <c r="R10" s="53"/>
      <c r="S10" s="51"/>
      <c r="T10" s="53"/>
      <c r="U10" s="53"/>
      <c r="V10" s="53"/>
      <c r="W10" s="53"/>
      <c r="X10" s="51"/>
      <c r="Y10" s="53"/>
      <c r="Z10" s="53"/>
      <c r="AA10" s="53"/>
      <c r="AB10" s="53"/>
      <c r="AC10" s="51"/>
      <c r="AD10" s="53"/>
      <c r="AE10" s="53"/>
      <c r="AF10" s="53"/>
      <c r="AG10" s="53"/>
    </row>
    <row r="11" spans="2:33" x14ac:dyDescent="0.25">
      <c r="B11" s="21" t="s">
        <v>76</v>
      </c>
      <c r="C11" s="21" t="s">
        <v>21</v>
      </c>
      <c r="D11" s="50">
        <v>-164.56276524000003</v>
      </c>
      <c r="E11" s="50">
        <v>-197.30489233948509</v>
      </c>
      <c r="F11" s="50">
        <v>-283.51591043000002</v>
      </c>
      <c r="G11" s="50">
        <v>-389.07457521516511</v>
      </c>
      <c r="H11" s="50">
        <v>-826.44084318000012</v>
      </c>
      <c r="I11" s="51"/>
      <c r="J11" s="50">
        <v>-98.424719979999992</v>
      </c>
      <c r="K11" s="50">
        <v>-83.263723089999999</v>
      </c>
      <c r="L11" s="50">
        <v>-163.52614713</v>
      </c>
      <c r="M11" s="50">
        <v>-168.15976017</v>
      </c>
      <c r="N11" s="51"/>
      <c r="O11" s="50">
        <v>-30.436265000000013</v>
      </c>
      <c r="P11" s="50">
        <v>-46.440610659485131</v>
      </c>
      <c r="Q11" s="50">
        <v>-54.56401996000001</v>
      </c>
      <c r="R11" s="50">
        <v>-86.219646945165124</v>
      </c>
      <c r="S11" s="51"/>
      <c r="T11" s="50">
        <v>-7.1555389499999977</v>
      </c>
      <c r="U11" s="50">
        <v>-36.115609339999992</v>
      </c>
      <c r="V11" s="50">
        <v>-14.859701989999998</v>
      </c>
      <c r="W11" s="50">
        <v>-72.244625359999986</v>
      </c>
      <c r="X11" s="51"/>
      <c r="Y11" s="50">
        <v>-28.056075270000008</v>
      </c>
      <c r="Z11" s="50">
        <v>-27.858180450000006</v>
      </c>
      <c r="AA11" s="50">
        <v>-49.617458850000006</v>
      </c>
      <c r="AB11" s="50">
        <v>-52.690645900000007</v>
      </c>
      <c r="AC11" s="51"/>
      <c r="AD11" s="50">
        <v>-0.49016603999999986</v>
      </c>
      <c r="AE11" s="50">
        <v>-3.6267687999999993</v>
      </c>
      <c r="AF11" s="50">
        <v>-0.94858249999999988</v>
      </c>
      <c r="AG11" s="50">
        <v>-9.7598968399999997</v>
      </c>
    </row>
    <row r="12" spans="2:33" x14ac:dyDescent="0.25">
      <c r="B12" s="21" t="s">
        <v>77</v>
      </c>
      <c r="C12" s="21" t="s">
        <v>21</v>
      </c>
      <c r="D12" s="50">
        <v>-13.327149890000106</v>
      </c>
      <c r="E12" s="50">
        <v>158.88067178385512</v>
      </c>
      <c r="F12" s="50">
        <v>292.23323846999995</v>
      </c>
      <c r="G12" s="50">
        <v>269.23953106447163</v>
      </c>
      <c r="H12" s="50">
        <v>687.33741941708513</v>
      </c>
      <c r="I12" s="51"/>
      <c r="J12" s="50">
        <v>-26.86905821000002</v>
      </c>
      <c r="K12" s="50">
        <v>61.88946419825043</v>
      </c>
      <c r="L12" s="50">
        <v>205.04933542000001</v>
      </c>
      <c r="M12" s="50">
        <v>97.796537044858283</v>
      </c>
      <c r="N12" s="51"/>
      <c r="O12" s="50">
        <v>7.0970564299999985</v>
      </c>
      <c r="P12" s="50">
        <v>32.477613404466524</v>
      </c>
      <c r="Q12" s="50">
        <v>7.3625492599999989</v>
      </c>
      <c r="R12" s="50">
        <v>73.705988506482385</v>
      </c>
      <c r="S12" s="51"/>
      <c r="T12" s="50">
        <v>1.0866679999999462E-2</v>
      </c>
      <c r="U12" s="50">
        <v>24.957234497476342</v>
      </c>
      <c r="V12" s="50">
        <v>-8.2395341500000008</v>
      </c>
      <c r="W12" s="50">
        <v>46.258913652225239</v>
      </c>
      <c r="X12" s="51"/>
      <c r="Y12" s="50">
        <v>6.5048992000000112</v>
      </c>
      <c r="Z12" s="50">
        <v>35.351345174048362</v>
      </c>
      <c r="AA12" s="50">
        <v>87.956139900000011</v>
      </c>
      <c r="AB12" s="50">
        <v>41.576199537491398</v>
      </c>
      <c r="AC12" s="51"/>
      <c r="AD12" s="50">
        <v>-7.091399000000001E-2</v>
      </c>
      <c r="AE12" s="50">
        <v>4.205014509613477</v>
      </c>
      <c r="AF12" s="50">
        <v>0.10474803999999999</v>
      </c>
      <c r="AG12" s="50">
        <v>9.9018923234143124</v>
      </c>
    </row>
    <row r="13" spans="2:33" x14ac:dyDescent="0.25">
      <c r="B13" s="29" t="s">
        <v>49</v>
      </c>
      <c r="C13" s="30" t="s">
        <v>21</v>
      </c>
      <c r="D13" s="52">
        <f>SUM(D11:D12)</f>
        <v>-177.88991513000013</v>
      </c>
      <c r="E13" s="52">
        <f t="shared" ref="E13:H13" si="0">SUM(E11:E12)</f>
        <v>-38.424220555629972</v>
      </c>
      <c r="F13" s="52">
        <f t="shared" si="0"/>
        <v>8.7173280399999271</v>
      </c>
      <c r="G13" s="52">
        <f t="shared" si="0"/>
        <v>-119.83504415069348</v>
      </c>
      <c r="H13" s="52">
        <f t="shared" si="0"/>
        <v>-139.10342376291499</v>
      </c>
      <c r="I13" s="51"/>
      <c r="J13" s="52">
        <f>SUM(J11:J12)</f>
        <v>-125.29377819000001</v>
      </c>
      <c r="K13" s="52">
        <f t="shared" ref="K13" si="1">SUM(K11:K12)</f>
        <v>-21.37425889174957</v>
      </c>
      <c r="L13" s="52">
        <f t="shared" ref="L13" si="2">SUM(L11:L12)</f>
        <v>41.523188290000007</v>
      </c>
      <c r="M13" s="52">
        <f t="shared" ref="M13" si="3">SUM(M11:M12)</f>
        <v>-70.363223125141715</v>
      </c>
      <c r="N13" s="51"/>
      <c r="O13" s="52">
        <f>SUM(O11:O12)</f>
        <v>-23.339208570000014</v>
      </c>
      <c r="P13" s="52">
        <f t="shared" ref="P13" si="4">SUM(P11:P12)</f>
        <v>-13.962997255018607</v>
      </c>
      <c r="Q13" s="52">
        <f t="shared" ref="Q13" si="5">SUM(Q11:Q12)</f>
        <v>-47.201470700000009</v>
      </c>
      <c r="R13" s="52">
        <f t="shared" ref="R13" si="6">SUM(R11:R12)</f>
        <v>-12.513658438682739</v>
      </c>
      <c r="S13" s="51"/>
      <c r="T13" s="52">
        <f>SUM(T11:T12)</f>
        <v>-7.1446722699999983</v>
      </c>
      <c r="U13" s="52">
        <f t="shared" ref="U13" si="7">SUM(U11:U12)</f>
        <v>-11.158374842523649</v>
      </c>
      <c r="V13" s="52">
        <f t="shared" ref="V13" si="8">SUM(V11:V12)</f>
        <v>-23.099236139999999</v>
      </c>
      <c r="W13" s="52">
        <f t="shared" ref="W13" si="9">SUM(W11:W12)</f>
        <v>-25.985711707774747</v>
      </c>
      <c r="X13" s="51"/>
      <c r="Y13" s="52">
        <f>SUM(Y11:Y12)</f>
        <v>-21.551176069999997</v>
      </c>
      <c r="Z13" s="52">
        <f t="shared" ref="Z13" si="10">SUM(Z11:Z12)</f>
        <v>7.4931647240483557</v>
      </c>
      <c r="AA13" s="52">
        <f t="shared" ref="AA13" si="11">SUM(AA11:AA12)</f>
        <v>38.338681050000005</v>
      </c>
      <c r="AB13" s="52">
        <f t="shared" ref="AB13" si="12">SUM(AB11:AB12)</f>
        <v>-11.114446362508609</v>
      </c>
      <c r="AC13" s="51"/>
      <c r="AD13" s="52">
        <f>SUM(AD11:AD12)</f>
        <v>-0.56108002999999984</v>
      </c>
      <c r="AE13" s="52">
        <f t="shared" ref="AE13" si="13">SUM(AE11:AE12)</f>
        <v>0.57824570961347765</v>
      </c>
      <c r="AF13" s="52">
        <f t="shared" ref="AF13" si="14">SUM(AF11:AF12)</f>
        <v>-0.84383445999999984</v>
      </c>
      <c r="AG13" s="52">
        <f t="shared" ref="AG13" si="15">SUM(AG11:AG12)</f>
        <v>0.14199548341431267</v>
      </c>
    </row>
    <row r="14" spans="2:33" x14ac:dyDescent="0.25">
      <c r="B14" s="29"/>
      <c r="C14" s="30"/>
      <c r="D14" s="52"/>
      <c r="E14" s="52"/>
      <c r="F14" s="52"/>
      <c r="G14" s="52"/>
      <c r="H14" s="52"/>
      <c r="I14" s="51"/>
      <c r="J14" s="52"/>
      <c r="K14" s="52"/>
      <c r="L14" s="52"/>
      <c r="M14" s="52"/>
      <c r="N14" s="51"/>
      <c r="O14" s="52"/>
      <c r="P14" s="52"/>
      <c r="Q14" s="52"/>
      <c r="R14" s="52"/>
      <c r="S14" s="51"/>
      <c r="T14" s="52"/>
      <c r="U14" s="52"/>
      <c r="V14" s="52"/>
      <c r="W14" s="52"/>
      <c r="X14" s="51"/>
      <c r="Y14" s="52"/>
      <c r="Z14" s="52"/>
      <c r="AA14" s="52"/>
      <c r="AB14" s="52"/>
      <c r="AC14" s="51"/>
      <c r="AD14" s="52"/>
      <c r="AE14" s="52"/>
      <c r="AF14" s="52"/>
      <c r="AG14" s="52"/>
    </row>
    <row r="15" spans="2:33" s="16" customFormat="1" x14ac:dyDescent="0.25">
      <c r="B15" s="31" t="s">
        <v>78</v>
      </c>
      <c r="C15" s="31" t="s">
        <v>21</v>
      </c>
      <c r="D15" s="32">
        <f>+D13+D9</f>
        <v>383.84553136000051</v>
      </c>
      <c r="E15" s="32">
        <f>+E13+E9</f>
        <v>248.54940862297008</v>
      </c>
      <c r="F15" s="32">
        <f>+F13+F9</f>
        <v>519.74881956000058</v>
      </c>
      <c r="G15" s="32">
        <f>+G13+G9</f>
        <v>317.84569555208054</v>
      </c>
      <c r="H15" s="32">
        <f>+H13+H9</f>
        <v>700.75804248167219</v>
      </c>
      <c r="I15" s="24"/>
      <c r="J15" s="32">
        <f>+J13+J9</f>
        <v>293.20152841000038</v>
      </c>
      <c r="K15" s="32">
        <f>+K13+K9</f>
        <v>28.899964027917143</v>
      </c>
      <c r="L15" s="32">
        <f>+L13+L9</f>
        <v>408.41306522000036</v>
      </c>
      <c r="M15" s="32">
        <f>+M13+M9</f>
        <v>57.119918892827954</v>
      </c>
      <c r="N15" s="24"/>
      <c r="O15" s="32">
        <f>+O13+O9</f>
        <v>1.5047068799996843</v>
      </c>
      <c r="P15" s="32">
        <f>+P13+P9</f>
        <v>104.87527727193498</v>
      </c>
      <c r="Q15" s="32">
        <f>+Q13+Q9</f>
        <v>-3.1771796200001674</v>
      </c>
      <c r="R15" s="32">
        <f>+R13+R9</f>
        <v>125.96598653014843</v>
      </c>
      <c r="S15" s="24"/>
      <c r="T15" s="32">
        <f>+T13+T9</f>
        <v>49.860878149999778</v>
      </c>
      <c r="U15" s="32">
        <f>+U13+U9</f>
        <v>74.029136625178808</v>
      </c>
      <c r="V15" s="32">
        <f>+V13+V9</f>
        <v>87.425428409999924</v>
      </c>
      <c r="W15" s="32">
        <f>+W13+W9</f>
        <v>99.998955458163152</v>
      </c>
      <c r="X15" s="24"/>
      <c r="Y15" s="32">
        <f>+Y13+Y9</f>
        <v>14.47139188999985</v>
      </c>
      <c r="Z15" s="32">
        <f>+Z13+Z9</f>
        <v>40.008464306765163</v>
      </c>
      <c r="AA15" s="32">
        <f>+AA13+AA9</f>
        <v>-4.6899879800001827</v>
      </c>
      <c r="AB15" s="32">
        <f>+AB13+AB9</f>
        <v>24.025318961037961</v>
      </c>
      <c r="AC15" s="24"/>
      <c r="AD15" s="32">
        <f>+AD13+AD9</f>
        <v>24.80702603000001</v>
      </c>
      <c r="AE15" s="32">
        <f>+AE13+AE9</f>
        <v>0.73656639117407208</v>
      </c>
      <c r="AF15" s="32">
        <f>+AF13+AF9</f>
        <v>31.777493530000012</v>
      </c>
      <c r="AG15" s="32">
        <f>+AG13+AG9</f>
        <v>10.735515709903112</v>
      </c>
    </row>
    <row r="16" spans="2:33" s="16" customFormat="1" x14ac:dyDescent="0.25">
      <c r="B16" s="28"/>
      <c r="C16" s="28"/>
      <c r="D16" s="33"/>
      <c r="E16" s="33"/>
      <c r="F16" s="33"/>
      <c r="G16" s="33"/>
      <c r="H16" s="33"/>
      <c r="I16" s="24"/>
      <c r="J16" s="33"/>
      <c r="K16" s="33"/>
      <c r="L16" s="33"/>
      <c r="M16" s="33"/>
      <c r="N16" s="24"/>
      <c r="O16" s="33"/>
      <c r="P16" s="33"/>
      <c r="Q16" s="33"/>
      <c r="R16" s="33"/>
      <c r="S16" s="24"/>
      <c r="T16" s="33"/>
      <c r="U16" s="33"/>
      <c r="V16" s="33"/>
      <c r="W16" s="33"/>
      <c r="X16" s="24"/>
      <c r="Y16" s="33"/>
      <c r="Z16" s="33"/>
      <c r="AA16" s="33"/>
      <c r="AB16" s="33"/>
      <c r="AC16" s="24"/>
      <c r="AD16" s="33"/>
      <c r="AE16" s="33"/>
      <c r="AF16" s="33"/>
      <c r="AG16" s="33"/>
    </row>
    <row r="17" spans="2:33" s="16" customFormat="1" x14ac:dyDescent="0.25">
      <c r="B17" s="21" t="s">
        <v>86</v>
      </c>
      <c r="C17" s="21" t="s">
        <v>21</v>
      </c>
      <c r="D17" s="50">
        <v>-111.732362067</v>
      </c>
      <c r="E17" s="50">
        <v>-44.431525234999995</v>
      </c>
      <c r="F17" s="50">
        <v>-135.3096215450847</v>
      </c>
      <c r="G17" s="50">
        <v>-207.24738664555298</v>
      </c>
      <c r="H17" s="50">
        <v>-425.94141554735387</v>
      </c>
      <c r="I17" s="24"/>
      <c r="J17" s="50">
        <v>-36.799629867000007</v>
      </c>
      <c r="K17" s="50">
        <v>-36.184052985000001</v>
      </c>
      <c r="L17" s="50">
        <v>-60.376889345084692</v>
      </c>
      <c r="M17" s="50">
        <v>-92.745060875553008</v>
      </c>
      <c r="N17" s="24"/>
      <c r="O17" s="50">
        <v>-30.971169999999997</v>
      </c>
      <c r="P17" s="50">
        <v>1.3143354599999997</v>
      </c>
      <c r="Q17" s="50">
        <v>-30.971169999999997</v>
      </c>
      <c r="R17" s="50">
        <v>-95.070264939999973</v>
      </c>
      <c r="S17" s="24"/>
      <c r="T17" s="50">
        <v>-33.928460000000001</v>
      </c>
      <c r="U17" s="50">
        <v>0</v>
      </c>
      <c r="V17" s="50">
        <v>-33.928460000000001</v>
      </c>
      <c r="W17" s="50">
        <v>0</v>
      </c>
      <c r="X17" s="24"/>
      <c r="Y17" s="50">
        <v>-10.033102199999998</v>
      </c>
      <c r="Z17" s="50">
        <v>-9.5618077100000001</v>
      </c>
      <c r="AA17" s="50">
        <v>-10.033102199999998</v>
      </c>
      <c r="AB17" s="50">
        <v>-19.432060829999998</v>
      </c>
      <c r="AC17" s="24"/>
      <c r="AD17" s="50">
        <v>0</v>
      </c>
      <c r="AE17" s="50">
        <v>0</v>
      </c>
      <c r="AF17" s="50">
        <v>0</v>
      </c>
      <c r="AG17" s="50">
        <v>0</v>
      </c>
    </row>
    <row r="18" spans="2:33" s="16" customFormat="1" x14ac:dyDescent="0.25">
      <c r="B18" s="21" t="s">
        <v>87</v>
      </c>
      <c r="C18" s="21" t="s">
        <v>21</v>
      </c>
      <c r="D18" s="50">
        <v>70.297641655774001</v>
      </c>
      <c r="E18" s="50">
        <v>48.714723999999997</v>
      </c>
      <c r="F18" s="50">
        <v>25.838933512952998</v>
      </c>
      <c r="G18" s="50">
        <v>96.941100000000006</v>
      </c>
      <c r="H18" s="50">
        <v>133.71379411112702</v>
      </c>
      <c r="I18" s="24"/>
      <c r="J18" s="50">
        <v>10.431421216317</v>
      </c>
      <c r="K18" s="50">
        <v>13.627723</v>
      </c>
      <c r="L18" s="50">
        <v>16.907925130317</v>
      </c>
      <c r="M18" s="50">
        <v>43.423260999999997</v>
      </c>
      <c r="N18" s="24"/>
      <c r="O18" s="50">
        <v>23.599979966549</v>
      </c>
      <c r="P18" s="50">
        <v>26.363586000000002</v>
      </c>
      <c r="Q18" s="50">
        <v>-6.9203550787900001</v>
      </c>
      <c r="R18" s="50">
        <v>67.178359</v>
      </c>
      <c r="S18" s="24"/>
      <c r="T18" s="50">
        <v>18.497174000000001</v>
      </c>
      <c r="U18" s="50">
        <v>5.8605260000000001</v>
      </c>
      <c r="V18" s="50">
        <v>18.690560999999999</v>
      </c>
      <c r="W18" s="50">
        <v>4.1129129999999998</v>
      </c>
      <c r="X18" s="24"/>
      <c r="Y18" s="50">
        <v>-11.933753980351995</v>
      </c>
      <c r="Z18" s="50">
        <v>-1.339283</v>
      </c>
      <c r="AA18" s="50">
        <v>-34.065425343333999</v>
      </c>
      <c r="AB18" s="50">
        <v>-16.881103</v>
      </c>
      <c r="AC18" s="24"/>
      <c r="AD18" s="50">
        <v>29.702820453259996</v>
      </c>
      <c r="AE18" s="50">
        <v>4.202172</v>
      </c>
      <c r="AF18" s="50">
        <v>31.226227804759997</v>
      </c>
      <c r="AG18" s="50">
        <v>-0.89232999999999996</v>
      </c>
    </row>
    <row r="19" spans="2:33" s="16" customFormat="1" x14ac:dyDescent="0.25">
      <c r="B19" s="21" t="s">
        <v>50</v>
      </c>
      <c r="C19" s="21" t="s">
        <v>21</v>
      </c>
      <c r="D19" s="50">
        <v>-48.840469709999994</v>
      </c>
      <c r="E19" s="50">
        <v>-12.086631838479947</v>
      </c>
      <c r="F19" s="50">
        <v>-64.185631599999994</v>
      </c>
      <c r="G19" s="50">
        <v>-31.364258653819306</v>
      </c>
      <c r="H19" s="50">
        <v>-79.618602311287987</v>
      </c>
      <c r="I19" s="24"/>
      <c r="J19" s="50">
        <v>-27.909037549999997</v>
      </c>
      <c r="K19" s="50">
        <v>-13.217882848468479</v>
      </c>
      <c r="L19" s="50">
        <v>-39.004419149999997</v>
      </c>
      <c r="M19" s="50">
        <v>-25.768956634602024</v>
      </c>
      <c r="N19" s="24"/>
      <c r="O19" s="50">
        <v>-3.18775385</v>
      </c>
      <c r="P19" s="50">
        <v>-1.237299991692149</v>
      </c>
      <c r="Q19" s="50">
        <v>-5.5563787099999997</v>
      </c>
      <c r="R19" s="50">
        <v>-5.2222802634457413</v>
      </c>
      <c r="S19" s="24"/>
      <c r="T19" s="50">
        <v>-12.26432623</v>
      </c>
      <c r="U19" s="50">
        <v>-2.3539132439999961</v>
      </c>
      <c r="V19" s="50">
        <v>-13.22924632</v>
      </c>
      <c r="W19" s="50">
        <v>-5.1421908564000054</v>
      </c>
      <c r="X19" s="24"/>
      <c r="Y19" s="50">
        <v>-5.0093883599999991</v>
      </c>
      <c r="Z19" s="50">
        <v>4.1850609314106819</v>
      </c>
      <c r="AA19" s="50">
        <v>-6.2355888499999992</v>
      </c>
      <c r="AB19" s="50">
        <v>5.2146854163234764</v>
      </c>
      <c r="AC19" s="24"/>
      <c r="AD19" s="50">
        <v>-0.46996372000000003</v>
      </c>
      <c r="AE19" s="50">
        <v>0.53740331426999743</v>
      </c>
      <c r="AF19" s="50">
        <v>-0.15999857000000001</v>
      </c>
      <c r="AG19" s="50">
        <v>-0.44551631569500139</v>
      </c>
    </row>
    <row r="20" spans="2:33" s="16" customFormat="1" x14ac:dyDescent="0.25">
      <c r="B20" s="21" t="s">
        <v>51</v>
      </c>
      <c r="C20" s="21" t="s">
        <v>21</v>
      </c>
      <c r="D20" s="50">
        <v>149.64926715999999</v>
      </c>
      <c r="E20" s="50">
        <v>21.75518306880285</v>
      </c>
      <c r="F20" s="50">
        <v>208.61943994000001</v>
      </c>
      <c r="G20" s="50">
        <v>34.388934961002413</v>
      </c>
      <c r="H20" s="50">
        <v>154.54248131978957</v>
      </c>
      <c r="I20" s="24"/>
      <c r="J20" s="50">
        <v>96.956721319999986</v>
      </c>
      <c r="K20" s="50">
        <v>13.331615554089051</v>
      </c>
      <c r="L20" s="50">
        <v>125.29635843999999</v>
      </c>
      <c r="M20" s="50">
        <v>21.145722642913153</v>
      </c>
      <c r="N20" s="24"/>
      <c r="O20" s="50">
        <v>12.933019120000003</v>
      </c>
      <c r="P20" s="50">
        <v>4.5314554803457803</v>
      </c>
      <c r="Q20" s="50">
        <v>24.135511920000003</v>
      </c>
      <c r="R20" s="50">
        <v>4.8260754152627907</v>
      </c>
      <c r="S20" s="24"/>
      <c r="T20" s="50">
        <v>21.143367670000003</v>
      </c>
      <c r="U20" s="50">
        <v>8.7044159725559798</v>
      </c>
      <c r="V20" s="50">
        <v>33.35744545</v>
      </c>
      <c r="W20" s="50">
        <v>13.942859017940368</v>
      </c>
      <c r="X20" s="24"/>
      <c r="Y20" s="50">
        <v>12.922196230000001</v>
      </c>
      <c r="Z20" s="50">
        <v>-5.1116153394905632</v>
      </c>
      <c r="AA20" s="50">
        <v>19.314171850000001</v>
      </c>
      <c r="AB20" s="50">
        <v>-5.577474479516531</v>
      </c>
      <c r="AC20" s="24"/>
      <c r="AD20" s="50">
        <v>5.6939628200000003</v>
      </c>
      <c r="AE20" s="50">
        <v>0.29931140130260364</v>
      </c>
      <c r="AF20" s="50">
        <v>6.5159522800000005</v>
      </c>
      <c r="AG20" s="50">
        <v>5.1752364402629397E-2</v>
      </c>
    </row>
    <row r="21" spans="2:33" s="16" customFormat="1" x14ac:dyDescent="0.25">
      <c r="B21" s="21"/>
      <c r="C21" s="28"/>
      <c r="D21" s="33"/>
      <c r="E21" s="33"/>
      <c r="F21" s="33"/>
      <c r="G21" s="33"/>
      <c r="H21" s="33"/>
      <c r="I21" s="28"/>
      <c r="J21" s="33"/>
      <c r="K21" s="33"/>
      <c r="L21" s="33"/>
      <c r="M21" s="33"/>
      <c r="N21" s="28"/>
      <c r="O21" s="33"/>
      <c r="P21" s="33"/>
      <c r="Q21" s="33"/>
      <c r="R21" s="33"/>
      <c r="S21" s="28"/>
      <c r="T21" s="33"/>
      <c r="U21" s="33"/>
      <c r="V21" s="33"/>
      <c r="W21" s="33"/>
      <c r="X21" s="28"/>
      <c r="Y21" s="33"/>
      <c r="Z21" s="33"/>
      <c r="AA21" s="33"/>
      <c r="AB21" s="33"/>
      <c r="AC21" s="28"/>
      <c r="AD21" s="33"/>
      <c r="AE21" s="33"/>
      <c r="AF21" s="33"/>
      <c r="AG21" s="33"/>
    </row>
    <row r="22" spans="2:33" s="16" customFormat="1" x14ac:dyDescent="0.25">
      <c r="B22" s="21" t="s">
        <v>88</v>
      </c>
      <c r="C22" s="28" t="s">
        <v>22</v>
      </c>
      <c r="D22" s="34">
        <f>-D7/D6</f>
        <v>0.65168109186245993</v>
      </c>
      <c r="E22" s="34">
        <f>-E7/E6</f>
        <v>0.71778711839901854</v>
      </c>
      <c r="F22" s="34">
        <f>-F7/F6</f>
        <v>0.77442028829676191</v>
      </c>
      <c r="G22" s="34">
        <f>-G7/G6</f>
        <v>0.75642244484327192</v>
      </c>
      <c r="H22" s="34">
        <f>-H7/H6</f>
        <v>0.76215033898243956</v>
      </c>
      <c r="I22" s="28"/>
      <c r="J22" s="34">
        <f>-J7/J6</f>
        <v>0.40993401538139351</v>
      </c>
      <c r="K22" s="34">
        <f>-K7/K6</f>
        <v>0.72402664157200924</v>
      </c>
      <c r="L22" s="34">
        <f>-L7/L6</f>
        <v>0.62146868044390224</v>
      </c>
      <c r="M22" s="34">
        <f>-M7/M6</f>
        <v>0.69393700160965965</v>
      </c>
      <c r="N22" s="28"/>
      <c r="O22" s="34">
        <f>-O7/O6</f>
        <v>0.81657724260828712</v>
      </c>
      <c r="P22" s="34">
        <f>-P7/P6</f>
        <v>0.64842799461919054</v>
      </c>
      <c r="Q22" s="34">
        <f>-Q7/Q6</f>
        <v>0.82803061413248558</v>
      </c>
      <c r="R22" s="34">
        <f>-R7/R6</f>
        <v>0.74078072007716211</v>
      </c>
      <c r="S22" s="34"/>
      <c r="T22" s="34">
        <f>-T7/T6</f>
        <v>0.82072184587860453</v>
      </c>
      <c r="U22" s="34">
        <f>-U7/U6</f>
        <v>0.72366932743254608</v>
      </c>
      <c r="V22" s="34">
        <f>-V7/V6</f>
        <v>0.82107752999115968</v>
      </c>
      <c r="W22" s="34">
        <f>-W7/W6</f>
        <v>0.77607863224278351</v>
      </c>
      <c r="X22" s="34"/>
      <c r="Y22" s="34">
        <f>-Y7/Y6</f>
        <v>0.82121766278563668</v>
      </c>
      <c r="Z22" s="34">
        <f>-Z7/Z6</f>
        <v>0.80990694395334861</v>
      </c>
      <c r="AA22" s="34">
        <f>-AA7/AA6</f>
        <v>0.99828049562088239</v>
      </c>
      <c r="AB22" s="34">
        <f>-AB7/AB6</f>
        <v>0.85984600663191035</v>
      </c>
      <c r="AC22" s="28"/>
      <c r="AD22" s="34">
        <f>-AD7/AD6</f>
        <v>0.48301180118338949</v>
      </c>
      <c r="AE22" s="34">
        <f>-AE7/AE6</f>
        <v>0.8522885092060194</v>
      </c>
      <c r="AF22" s="34">
        <f>-AF7/AF6</f>
        <v>0.64795928197699615</v>
      </c>
      <c r="AG22" s="34">
        <f>-AG7/AG6</f>
        <v>0.75834202120116478</v>
      </c>
    </row>
    <row r="23" spans="2:33" s="16" customFormat="1" x14ac:dyDescent="0.25">
      <c r="B23" s="21" t="s">
        <v>89</v>
      </c>
      <c r="C23" s="28" t="s">
        <v>22</v>
      </c>
      <c r="D23" s="34">
        <f>-D13/D6</f>
        <v>7.451140649492112E-2</v>
      </c>
      <c r="E23" s="34">
        <f>-E13/E6</f>
        <v>2.3447734422782068E-2</v>
      </c>
      <c r="F23" s="34">
        <f>-F13/F6</f>
        <v>-1.9931669155695132E-3</v>
      </c>
      <c r="G23" s="34">
        <f>-G13/G6</f>
        <v>3.7183721404494767E-2</v>
      </c>
      <c r="H23" s="34">
        <f>-H13/H6</f>
        <v>2.1015402085196554E-2</v>
      </c>
      <c r="I23" s="28"/>
      <c r="J23" s="34">
        <f>-J13/J6</f>
        <v>0.13558053670556833</v>
      </c>
      <c r="K23" s="34">
        <f>-K13/K6</f>
        <v>4.7550829425424337E-2</v>
      </c>
      <c r="L23" s="34">
        <f>-L13/L6</f>
        <v>-2.7595474995438293E-2</v>
      </c>
      <c r="M23" s="34">
        <f>-M13/M6</f>
        <v>8.3676448465676317E-2</v>
      </c>
      <c r="N23" s="28"/>
      <c r="O23" s="34">
        <f>-O13/O6</f>
        <v>3.8536316197942622E-2</v>
      </c>
      <c r="P23" s="34">
        <f>-P13/P6</f>
        <v>2.7959520969945577E-2</v>
      </c>
      <c r="Q23" s="34">
        <f>-Q13/Q6</f>
        <v>3.9820051596187796E-2</v>
      </c>
      <c r="R23" s="34">
        <f>-R13/R6</f>
        <v>1.2934850414233805E-2</v>
      </c>
      <c r="S23" s="34"/>
      <c r="T23" s="34">
        <f>-T13/T6</f>
        <v>1.5633747962222069E-2</v>
      </c>
      <c r="U23" s="34">
        <f>-U13/U6</f>
        <v>2.8699759955888884E-2</v>
      </c>
      <c r="V23" s="34">
        <f>-V13/V6</f>
        <v>2.5118260210443718E-2</v>
      </c>
      <c r="W23" s="34">
        <f>-W13/W6</f>
        <v>3.3134683359373279E-2</v>
      </c>
      <c r="X23" s="34"/>
      <c r="Y23" s="34">
        <f>-Y13/Y6</f>
        <v>6.4013948195231735E-2</v>
      </c>
      <c r="Z23" s="34">
        <f>-Z13/Z6</f>
        <v>-2.9026068291840186E-2</v>
      </c>
      <c r="AA23" s="34">
        <f>-AA13/AA6</f>
        <v>-6.0966904183867569E-2</v>
      </c>
      <c r="AB23" s="34">
        <f>-AB13/AB6</f>
        <v>2.2098618755740668E-2</v>
      </c>
      <c r="AC23" s="28"/>
      <c r="AD23" s="34">
        <f>-AD13/AD6</f>
        <v>8.7693873227269129E-3</v>
      </c>
      <c r="AE23" s="34">
        <f>-AE13/AE6</f>
        <v>-1.3490158232864471E-2</v>
      </c>
      <c r="AF23" s="34">
        <f>-AF13/AF6</f>
        <v>6.2476744290804933E-3</v>
      </c>
      <c r="AG23" s="34">
        <f>-AG13/AG6</f>
        <v>-1.1158254555579288E-3</v>
      </c>
    </row>
    <row r="24" spans="2:33" s="16" customFormat="1" x14ac:dyDescent="0.25">
      <c r="B24" s="21" t="s">
        <v>90</v>
      </c>
      <c r="C24" s="28" t="s">
        <v>22</v>
      </c>
      <c r="D24" s="34">
        <f>+D22+D23</f>
        <v>0.72619249835738109</v>
      </c>
      <c r="E24" s="34">
        <f>+E22+E23</f>
        <v>0.74123485282180057</v>
      </c>
      <c r="F24" s="34">
        <f>+F22+F23</f>
        <v>0.77242712138119241</v>
      </c>
      <c r="G24" s="34">
        <f>+G22+G23</f>
        <v>0.7936061662477667</v>
      </c>
      <c r="H24" s="34">
        <f>+H22+H23</f>
        <v>0.78316574106763615</v>
      </c>
      <c r="I24" s="28"/>
      <c r="J24" s="34">
        <f t="shared" ref="J24:M24" si="16">+J22+J23</f>
        <v>0.54551455208696187</v>
      </c>
      <c r="K24" s="34">
        <f t="shared" si="16"/>
        <v>0.77157747099743357</v>
      </c>
      <c r="L24" s="34">
        <f t="shared" si="16"/>
        <v>0.593873205448464</v>
      </c>
      <c r="M24" s="34">
        <f t="shared" si="16"/>
        <v>0.777613450075336</v>
      </c>
      <c r="N24" s="28"/>
      <c r="O24" s="34">
        <f t="shared" ref="O24:R24" si="17">+O22+O23</f>
        <v>0.85511355880622975</v>
      </c>
      <c r="P24" s="34">
        <f t="shared" si="17"/>
        <v>0.67638751558913612</v>
      </c>
      <c r="Q24" s="34">
        <f t="shared" si="17"/>
        <v>0.86785066572867342</v>
      </c>
      <c r="R24" s="34">
        <f t="shared" si="17"/>
        <v>0.75371557049139593</v>
      </c>
      <c r="S24" s="34"/>
      <c r="T24" s="34">
        <f t="shared" ref="T24:W24" si="18">+T22+T23</f>
        <v>0.83635559384082658</v>
      </c>
      <c r="U24" s="34">
        <f t="shared" si="18"/>
        <v>0.752369087388435</v>
      </c>
      <c r="V24" s="34">
        <f t="shared" si="18"/>
        <v>0.8461957902016034</v>
      </c>
      <c r="W24" s="34">
        <f t="shared" si="18"/>
        <v>0.80921331560215681</v>
      </c>
      <c r="X24" s="34"/>
      <c r="Y24" s="34">
        <f t="shared" ref="Y24:AB24" si="19">+Y22+Y23</f>
        <v>0.88523161098086844</v>
      </c>
      <c r="Z24" s="34">
        <f t="shared" si="19"/>
        <v>0.78088087566150843</v>
      </c>
      <c r="AA24" s="34">
        <f t="shared" si="19"/>
        <v>0.93731359143701487</v>
      </c>
      <c r="AB24" s="34">
        <f t="shared" si="19"/>
        <v>0.88194462538765106</v>
      </c>
      <c r="AC24" s="28"/>
      <c r="AD24" s="34">
        <f t="shared" ref="AD24:AG24" si="20">+AD22+AD23</f>
        <v>0.49178118850611641</v>
      </c>
      <c r="AE24" s="34">
        <f t="shared" si="20"/>
        <v>0.83879835097315492</v>
      </c>
      <c r="AF24" s="34">
        <f t="shared" si="20"/>
        <v>0.65420695640607662</v>
      </c>
      <c r="AG24" s="34">
        <f t="shared" si="20"/>
        <v>0.7572261957456069</v>
      </c>
    </row>
    <row r="25" spans="2:33" s="16" customFormat="1" x14ac:dyDescent="0.25">
      <c r="B25" s="21" t="s">
        <v>63</v>
      </c>
      <c r="C25" s="28" t="s">
        <v>22</v>
      </c>
      <c r="D25" s="34">
        <f>-D8/D6</f>
        <v>0.1130290202007521</v>
      </c>
      <c r="E25" s="34">
        <f>-E8/E6</f>
        <v>0.10709205036434544</v>
      </c>
      <c r="F25" s="34">
        <f>-F8/F6</f>
        <v>0.10873530054444729</v>
      </c>
      <c r="G25" s="34">
        <f>-G8/G6</f>
        <v>0.10776921290956611</v>
      </c>
      <c r="H25" s="34">
        <f>-H8/H6</f>
        <v>0.11096546268844468</v>
      </c>
      <c r="I25" s="34"/>
      <c r="J25" s="34">
        <f>-J8/J6</f>
        <v>0.1372117479816754</v>
      </c>
      <c r="K25" s="34">
        <f>-K8/K6</f>
        <v>0.16412943388978887</v>
      </c>
      <c r="L25" s="34">
        <f>-L8/L6</f>
        <v>0.13470369355129189</v>
      </c>
      <c r="M25" s="34">
        <f>-M8/M6</f>
        <v>0.15445913362227578</v>
      </c>
      <c r="N25" s="34"/>
      <c r="O25" s="34">
        <f>-O8/O6</f>
        <v>0.14240195848567103</v>
      </c>
      <c r="P25" s="34">
        <f>-P8/P6</f>
        <v>0.1136101145357568</v>
      </c>
      <c r="Q25" s="34">
        <f>-Q8/Q6</f>
        <v>0.13482966296707555</v>
      </c>
      <c r="R25" s="34">
        <f>-R8/R6</f>
        <v>0.1160786067244259</v>
      </c>
      <c r="S25" s="34"/>
      <c r="T25" s="34">
        <f>-T8/T6</f>
        <v>5.454039512632556E-2</v>
      </c>
      <c r="U25" s="34">
        <f>-U8/U6</f>
        <v>5.7225187685782081E-2</v>
      </c>
      <c r="V25" s="34">
        <f>-V8/V6</f>
        <v>5.8737228080796941E-2</v>
      </c>
      <c r="W25" s="34">
        <f>-W8/W6</f>
        <v>6.3276852739741929E-2</v>
      </c>
      <c r="X25" s="34"/>
      <c r="Y25" s="34">
        <f>-Y8/Y6</f>
        <v>7.1783684715736859E-2</v>
      </c>
      <c r="Z25" s="34">
        <f>-Z8/Z6</f>
        <v>6.4139424840786802E-2</v>
      </c>
      <c r="AA25" s="34">
        <f>-AA8/AA6</f>
        <v>7.0144517187725214E-2</v>
      </c>
      <c r="AB25" s="34">
        <f>-AB8/AB6</f>
        <v>7.0286340790207999E-2</v>
      </c>
      <c r="AC25" s="34"/>
      <c r="AD25" s="34">
        <f>-AD8/AD6</f>
        <v>0.12049797319914207</v>
      </c>
      <c r="AE25" s="34">
        <f>-AE8/AE6</f>
        <v>0.14401795531195344</v>
      </c>
      <c r="AF25" s="34">
        <f>-AF8/AF6</f>
        <v>0.11051534025427556</v>
      </c>
      <c r="AG25" s="34">
        <f>-AG8/AG6</f>
        <v>0.15841223570576626</v>
      </c>
    </row>
    <row r="26" spans="2:33" s="16" customFormat="1" x14ac:dyDescent="0.25">
      <c r="B26" s="28" t="s">
        <v>91</v>
      </c>
      <c r="C26" s="28" t="s">
        <v>22</v>
      </c>
      <c r="D26" s="35">
        <f>+D25+D24</f>
        <v>0.83922151855813321</v>
      </c>
      <c r="E26" s="35">
        <f>+E25+E24</f>
        <v>0.84832690318614601</v>
      </c>
      <c r="F26" s="35">
        <f>+F25+F24</f>
        <v>0.88116242192563965</v>
      </c>
      <c r="G26" s="35">
        <f>+G25+G24</f>
        <v>0.90137537915733279</v>
      </c>
      <c r="H26" s="35">
        <f>+H25+H24</f>
        <v>0.89413120375608079</v>
      </c>
      <c r="I26" s="35"/>
      <c r="J26" s="35">
        <f t="shared" ref="J26:M26" si="21">+J25+J24</f>
        <v>0.68272630006863722</v>
      </c>
      <c r="K26" s="35">
        <f t="shared" si="21"/>
        <v>0.93570690488722241</v>
      </c>
      <c r="L26" s="35">
        <f t="shared" si="21"/>
        <v>0.72857689899975586</v>
      </c>
      <c r="M26" s="35">
        <f t="shared" si="21"/>
        <v>0.93207258369761181</v>
      </c>
      <c r="N26" s="35"/>
      <c r="O26" s="35">
        <f t="shared" ref="O26:R26" si="22">+O25+O24</f>
        <v>0.9975155172919008</v>
      </c>
      <c r="P26" s="35">
        <f t="shared" si="22"/>
        <v>0.78999763012489288</v>
      </c>
      <c r="Q26" s="35">
        <f t="shared" si="22"/>
        <v>1.0026803286957491</v>
      </c>
      <c r="R26" s="35">
        <f t="shared" si="22"/>
        <v>0.86979417721582186</v>
      </c>
      <c r="S26" s="35"/>
      <c r="T26" s="35">
        <f t="shared" ref="T26:W26" si="23">+T25+T24</f>
        <v>0.89089598896715216</v>
      </c>
      <c r="U26" s="35">
        <f t="shared" si="23"/>
        <v>0.80959427507421711</v>
      </c>
      <c r="V26" s="35">
        <f t="shared" si="23"/>
        <v>0.90493301828240036</v>
      </c>
      <c r="W26" s="35">
        <f t="shared" si="23"/>
        <v>0.87249016834189874</v>
      </c>
      <c r="X26" s="35"/>
      <c r="Y26" s="35">
        <f t="shared" ref="Y26:AB26" si="24">+Y25+Y24</f>
        <v>0.95701529569660526</v>
      </c>
      <c r="Z26" s="35">
        <f t="shared" si="24"/>
        <v>0.84502030050229526</v>
      </c>
      <c r="AA26" s="35">
        <f t="shared" si="24"/>
        <v>1.0074581086247401</v>
      </c>
      <c r="AB26" s="35">
        <f t="shared" si="24"/>
        <v>0.95223096617785907</v>
      </c>
      <c r="AC26" s="35"/>
      <c r="AD26" s="35">
        <f t="shared" ref="AD26:AG26" si="25">+AD25+AD24</f>
        <v>0.61227916170525853</v>
      </c>
      <c r="AE26" s="35">
        <f t="shared" si="25"/>
        <v>0.9828163062851083</v>
      </c>
      <c r="AF26" s="35">
        <f t="shared" si="25"/>
        <v>0.76472229666035219</v>
      </c>
      <c r="AG26" s="35">
        <f t="shared" si="25"/>
        <v>0.91563843145137314</v>
      </c>
    </row>
    <row r="27" spans="2:33" s="16" customFormat="1" x14ac:dyDescent="0.25">
      <c r="B27" s="21" t="s">
        <v>92</v>
      </c>
      <c r="C27" s="28" t="s">
        <v>22</v>
      </c>
      <c r="D27" s="34">
        <f>+(D6+D11)/D6</f>
        <v>0.93107083622045073</v>
      </c>
      <c r="E27" s="34">
        <f>+(E6+E11)/E6</f>
        <v>0.87959800748088313</v>
      </c>
      <c r="F27" s="34">
        <f>+(F6+F11)/F6</f>
        <v>0.9351757178215987</v>
      </c>
      <c r="G27" s="34">
        <f>+(G6+G11)/G6</f>
        <v>0.87927370734573951</v>
      </c>
      <c r="H27" s="34">
        <f>+(H6+H11)/H6</f>
        <v>0.87514335629396001</v>
      </c>
      <c r="I27" s="34"/>
      <c r="J27" s="34">
        <f>+(J6+J11)/J6</f>
        <v>0.89349450106175565</v>
      </c>
      <c r="K27" s="34">
        <f>+(K6+K11)/K6</f>
        <v>0.81476508196002895</v>
      </c>
      <c r="L27" s="34">
        <f>+(L6+L11)/L6</f>
        <v>0.89132381471504107</v>
      </c>
      <c r="M27" s="34">
        <f>+(M6+M11)/M6</f>
        <v>0.80002320984017372</v>
      </c>
      <c r="N27" s="34"/>
      <c r="O27" s="34">
        <f>+(O6+O11)/O6</f>
        <v>0.94974544537761185</v>
      </c>
      <c r="P27" s="34">
        <f>+(P6+P11)/P6</f>
        <v>0.90700727043942819</v>
      </c>
      <c r="Q27" s="34">
        <f>+(Q6+Q11)/Q6</f>
        <v>0.95396876288215693</v>
      </c>
      <c r="R27" s="34">
        <f>+(R6+R11)/R6</f>
        <v>0.91087832215746833</v>
      </c>
      <c r="S27" s="34"/>
      <c r="T27" s="34">
        <f>+(T6+T11)/T6</f>
        <v>0.98434247390914087</v>
      </c>
      <c r="U27" s="34">
        <f>+(U6+U11)/U6</f>
        <v>0.90710929384012029</v>
      </c>
      <c r="V27" s="34">
        <f>+(V6+V11)/V6</f>
        <v>0.98384146302621123</v>
      </c>
      <c r="W27" s="34">
        <f>+(W6+W11)/W6</f>
        <v>0.90788003758989066</v>
      </c>
      <c r="X27" s="34"/>
      <c r="Y27" s="34">
        <f>+(Y6+Y11)/Y6</f>
        <v>0.91666440183766251</v>
      </c>
      <c r="Z27" s="34">
        <f>+(Z6+Z11)/Z6</f>
        <v>0.89208652445168246</v>
      </c>
      <c r="AA27" s="34">
        <f>+(AA6+AA11)/AA6</f>
        <v>0.92109736754872151</v>
      </c>
      <c r="AB27" s="34">
        <f>+(AB6+AB11)/AB6</f>
        <v>0.89523630257773645</v>
      </c>
      <c r="AC27" s="34"/>
      <c r="AD27" s="34">
        <f>+(AD6+AD11)/AD6</f>
        <v>0.99233896124015097</v>
      </c>
      <c r="AE27" s="34">
        <f>+(AE6+AE11)/AE6</f>
        <v>0.91538945439176733</v>
      </c>
      <c r="AF27" s="34">
        <f>+(AF6+AF11)/AF6</f>
        <v>0.99297678050606852</v>
      </c>
      <c r="AG27" s="34">
        <f>+(AG6+AG11)/AG6</f>
        <v>0.92330501593550207</v>
      </c>
    </row>
    <row r="28" spans="2:33" s="16" customFormat="1" x14ac:dyDescent="0.25">
      <c r="B28" s="3"/>
      <c r="C28" s="3"/>
      <c r="D28" s="25"/>
      <c r="E28" s="25"/>
      <c r="F28" s="25"/>
      <c r="G28" s="25"/>
      <c r="H28" s="25"/>
      <c r="J28" s="25"/>
      <c r="K28" s="25"/>
      <c r="L28" s="25"/>
      <c r="M28" s="25"/>
      <c r="O28" s="25"/>
      <c r="P28" s="25"/>
      <c r="Q28" s="25"/>
      <c r="R28" s="25"/>
      <c r="T28" s="25"/>
      <c r="U28" s="25"/>
      <c r="V28" s="25"/>
      <c r="W28" s="25"/>
      <c r="Y28" s="25"/>
      <c r="Z28" s="25"/>
      <c r="AA28" s="25"/>
      <c r="AB28" s="25"/>
      <c r="AD28" s="25"/>
      <c r="AE28" s="25"/>
      <c r="AF28" s="25"/>
      <c r="AG28" s="25"/>
    </row>
    <row r="29" spans="2:33" s="16" customFormat="1" x14ac:dyDescent="0.25">
      <c r="B29" s="3"/>
      <c r="C29" s="3"/>
      <c r="D29" s="25"/>
      <c r="E29" s="25"/>
      <c r="F29" s="25"/>
      <c r="G29" s="25"/>
      <c r="H29" s="25"/>
      <c r="J29" s="25"/>
      <c r="K29" s="25"/>
      <c r="L29" s="25"/>
      <c r="M29" s="25"/>
      <c r="O29" s="25"/>
      <c r="P29" s="25"/>
      <c r="Q29" s="25"/>
      <c r="R29" s="25"/>
      <c r="T29" s="25"/>
      <c r="U29" s="25"/>
      <c r="V29" s="25"/>
      <c r="W29" s="25"/>
      <c r="Y29" s="25"/>
      <c r="Z29" s="25"/>
      <c r="AA29" s="25"/>
      <c r="AB29" s="25"/>
      <c r="AD29" s="25"/>
      <c r="AE29" s="25"/>
      <c r="AF29" s="25"/>
      <c r="AG29" s="25"/>
    </row>
    <row r="30" spans="2:33" ht="25.5" customHeight="1" x14ac:dyDescent="0.25">
      <c r="B30" s="9"/>
      <c r="C30" s="9"/>
      <c r="D30" s="23" t="s">
        <v>70</v>
      </c>
      <c r="E30" s="23" t="s">
        <v>71</v>
      </c>
      <c r="F30" s="23" t="s">
        <v>73</v>
      </c>
      <c r="G30" s="23" t="s">
        <v>74</v>
      </c>
      <c r="H30" s="23" t="s">
        <v>72</v>
      </c>
      <c r="J30" s="25"/>
      <c r="K30" s="25"/>
      <c r="L30" s="25"/>
      <c r="N30" s="25"/>
      <c r="O30" s="25"/>
      <c r="P30" s="25"/>
      <c r="Q30" s="25"/>
      <c r="R30" s="25"/>
      <c r="T30" s="25"/>
      <c r="U30" s="25"/>
      <c r="V30" s="25"/>
      <c r="W30" s="25"/>
      <c r="Y30" s="25"/>
      <c r="Z30" s="25"/>
      <c r="AA30" s="25"/>
      <c r="AB30" s="25"/>
      <c r="AD30" s="25"/>
      <c r="AE30" s="25"/>
      <c r="AF30" s="25"/>
      <c r="AG30" s="25"/>
    </row>
    <row r="31" spans="2:33" ht="5.0999999999999996" customHeight="1" x14ac:dyDescent="0.25">
      <c r="B31" s="2"/>
      <c r="C31" s="2"/>
      <c r="D31" s="4"/>
      <c r="E31" s="4"/>
      <c r="F31" s="4"/>
      <c r="G31" s="4"/>
      <c r="H31" s="4"/>
    </row>
    <row r="32" spans="2:33" x14ac:dyDescent="0.25">
      <c r="B32" s="36" t="s">
        <v>93</v>
      </c>
      <c r="C32" s="36"/>
      <c r="D32" s="21"/>
      <c r="E32" s="21"/>
      <c r="F32" s="21"/>
      <c r="G32" s="21"/>
      <c r="H32" s="21"/>
    </row>
    <row r="33" spans="2:16" x14ac:dyDescent="0.25">
      <c r="B33" s="21" t="s">
        <v>15</v>
      </c>
      <c r="C33" s="21" t="s">
        <v>21</v>
      </c>
      <c r="D33" s="37">
        <v>-169.87622751568477</v>
      </c>
      <c r="E33" s="37">
        <v>-164.87043169527976</v>
      </c>
      <c r="F33" s="37">
        <v>465.18655253928551</v>
      </c>
      <c r="G33" s="37">
        <v>-174.08672196261818</v>
      </c>
      <c r="H33" s="37">
        <v>476.9929706303609</v>
      </c>
      <c r="K33" s="54"/>
      <c r="L33" s="54"/>
      <c r="M33" s="54"/>
      <c r="O33" s="54"/>
      <c r="P33" s="54"/>
    </row>
    <row r="34" spans="2:16" x14ac:dyDescent="0.25">
      <c r="B34" s="21" t="s">
        <v>16</v>
      </c>
      <c r="C34" s="21" t="s">
        <v>21</v>
      </c>
      <c r="D34" s="37">
        <v>-10.312320794315108</v>
      </c>
      <c r="E34" s="37">
        <v>-10.363096574720174</v>
      </c>
      <c r="F34" s="37">
        <v>15.432213360714472</v>
      </c>
      <c r="G34" s="37">
        <v>-11.031138667381772</v>
      </c>
      <c r="H34" s="37">
        <v>23.581721539639133</v>
      </c>
      <c r="K34" s="54"/>
      <c r="L34" s="54"/>
      <c r="M34" s="54"/>
      <c r="O34" s="54"/>
      <c r="P34" s="54"/>
    </row>
    <row r="35" spans="2:16" x14ac:dyDescent="0.25">
      <c r="B35" s="30" t="s">
        <v>57</v>
      </c>
      <c r="C35" s="30" t="s">
        <v>21</v>
      </c>
      <c r="D35" s="38">
        <f>SUM(D33:D34)</f>
        <v>-180.18854830999987</v>
      </c>
      <c r="E35" s="38">
        <f>SUM(E33:E34)</f>
        <v>-175.23352826999994</v>
      </c>
      <c r="F35" s="38">
        <f>SUM(F33:F34)</f>
        <v>480.61876589999997</v>
      </c>
      <c r="G35" s="38">
        <f>SUM(G33:G34)</f>
        <v>-185.11786062999997</v>
      </c>
      <c r="H35" s="38">
        <f>SUM(H33:H34)</f>
        <v>500.57469217000005</v>
      </c>
      <c r="K35" s="54"/>
      <c r="L35" s="54"/>
      <c r="M35" s="54"/>
      <c r="O35" s="54"/>
      <c r="P35" s="54"/>
    </row>
    <row r="36" spans="2:16" x14ac:dyDescent="0.25">
      <c r="B36" s="39"/>
      <c r="C36" s="39"/>
      <c r="D36" s="40"/>
      <c r="E36" s="40"/>
      <c r="F36" s="40"/>
      <c r="G36" s="40"/>
      <c r="H36" s="40"/>
    </row>
    <row r="37" spans="2:16" x14ac:dyDescent="0.25">
      <c r="B37" s="21" t="s">
        <v>17</v>
      </c>
      <c r="C37" s="21" t="s">
        <v>21</v>
      </c>
      <c r="D37" s="37">
        <v>15712.853918999999</v>
      </c>
      <c r="E37" s="37">
        <v>12067.287154</v>
      </c>
      <c r="F37" s="37">
        <v>15211.541017</v>
      </c>
      <c r="G37" s="37">
        <v>12875.237015000001</v>
      </c>
      <c r="H37" s="41">
        <v>13998.062700099999</v>
      </c>
      <c r="K37" s="54"/>
      <c r="L37" s="54"/>
      <c r="M37" s="54"/>
      <c r="O37" s="54"/>
      <c r="P37" s="54"/>
    </row>
    <row r="38" spans="2:16" x14ac:dyDescent="0.25">
      <c r="B38" s="21" t="s">
        <v>18</v>
      </c>
      <c r="C38" s="21" t="s">
        <v>21</v>
      </c>
      <c r="D38" s="37">
        <v>1619.624421</v>
      </c>
      <c r="E38" s="37">
        <v>2415.640774</v>
      </c>
      <c r="F38" s="37">
        <v>504.63141100000001</v>
      </c>
      <c r="G38" s="37">
        <v>2308.0824520000001</v>
      </c>
      <c r="H38" s="41">
        <v>692.04042200000004</v>
      </c>
      <c r="K38" s="54"/>
      <c r="L38" s="54"/>
      <c r="M38" s="54"/>
      <c r="O38" s="54"/>
      <c r="P38" s="54"/>
    </row>
    <row r="39" spans="2:16" x14ac:dyDescent="0.25">
      <c r="B39" s="30" t="s">
        <v>58</v>
      </c>
      <c r="C39" s="30" t="s">
        <v>21</v>
      </c>
      <c r="D39" s="38">
        <f>SUM(D37:D38)</f>
        <v>17332.478339999998</v>
      </c>
      <c r="E39" s="38">
        <f>SUM(E37:E38)</f>
        <v>14482.927927999999</v>
      </c>
      <c r="F39" s="38">
        <f>SUM(F37:F38)</f>
        <v>15716.172428</v>
      </c>
      <c r="G39" s="38">
        <f>SUM(G37:G38)</f>
        <v>15183.319467000001</v>
      </c>
      <c r="H39" s="38">
        <f>SUM(H37:H38)</f>
        <v>14690.103122099999</v>
      </c>
      <c r="K39" s="54"/>
      <c r="L39" s="54"/>
      <c r="M39" s="54"/>
      <c r="O39" s="54"/>
      <c r="P39" s="54"/>
    </row>
    <row r="40" spans="2:16" x14ac:dyDescent="0.25">
      <c r="B40" s="39"/>
      <c r="C40" s="21"/>
      <c r="D40" s="41"/>
      <c r="E40" s="41"/>
      <c r="F40" s="41"/>
      <c r="G40" s="41"/>
      <c r="H40" s="41"/>
    </row>
    <row r="41" spans="2:16" x14ac:dyDescent="0.25">
      <c r="B41" s="21" t="s">
        <v>19</v>
      </c>
      <c r="C41" s="21" t="s">
        <v>22</v>
      </c>
      <c r="D41" s="34">
        <f t="shared" ref="D41:H43" si="26">D33/D37</f>
        <v>-1.0811290449933494E-2</v>
      </c>
      <c r="E41" s="34">
        <f t="shared" si="26"/>
        <v>-1.3662592891943355E-2</v>
      </c>
      <c r="F41" s="34">
        <f t="shared" si="26"/>
        <v>3.0581158872687905E-2</v>
      </c>
      <c r="G41" s="34">
        <f t="shared" si="26"/>
        <v>-1.3521049885124634E-2</v>
      </c>
      <c r="H41" s="34">
        <f t="shared" si="26"/>
        <v>3.4075641811988265E-2</v>
      </c>
      <c r="K41" s="54"/>
      <c r="L41" s="54"/>
      <c r="M41" s="54"/>
      <c r="O41" s="54"/>
      <c r="P41" s="54"/>
    </row>
    <row r="42" spans="2:16" x14ac:dyDescent="0.25">
      <c r="B42" s="21" t="s">
        <v>20</v>
      </c>
      <c r="C42" s="21" t="s">
        <v>22</v>
      </c>
      <c r="D42" s="34">
        <f t="shared" si="26"/>
        <v>-6.3671062627889997E-3</v>
      </c>
      <c r="E42" s="34">
        <f t="shared" si="26"/>
        <v>-4.289999028936814E-3</v>
      </c>
      <c r="F42" s="34">
        <f t="shared" si="26"/>
        <v>3.0581158890076447E-2</v>
      </c>
      <c r="G42" s="34">
        <f t="shared" si="26"/>
        <v>-4.7793520798284595E-3</v>
      </c>
      <c r="H42" s="34">
        <f t="shared" si="26"/>
        <v>3.4075641812204911E-2</v>
      </c>
      <c r="K42" s="54"/>
      <c r="L42" s="54"/>
      <c r="M42" s="54"/>
      <c r="O42" s="54"/>
      <c r="P42" s="54"/>
    </row>
    <row r="43" spans="2:16" x14ac:dyDescent="0.25">
      <c r="B43" s="30" t="s">
        <v>57</v>
      </c>
      <c r="C43" s="30" t="s">
        <v>22</v>
      </c>
      <c r="D43" s="42">
        <f t="shared" si="26"/>
        <v>-1.0396005970719125E-2</v>
      </c>
      <c r="E43" s="42">
        <f t="shared" si="26"/>
        <v>-1.2099316460121237E-2</v>
      </c>
      <c r="F43" s="42">
        <f t="shared" si="26"/>
        <v>3.0581158873246233E-2</v>
      </c>
      <c r="G43" s="42">
        <f t="shared" si="26"/>
        <v>-1.2192186368227456E-2</v>
      </c>
      <c r="H43" s="42">
        <f t="shared" si="26"/>
        <v>3.4075641811998472E-2</v>
      </c>
      <c r="K43" s="54"/>
      <c r="L43" s="54"/>
      <c r="M43" s="54"/>
      <c r="O43" s="54"/>
      <c r="P43" s="54"/>
    </row>
    <row r="44" spans="2:16" x14ac:dyDescent="0.25">
      <c r="B44" s="21"/>
      <c r="C44" s="21"/>
      <c r="D44" s="34"/>
      <c r="E44" s="34"/>
      <c r="F44" s="34"/>
      <c r="G44" s="34"/>
      <c r="H44" s="34"/>
    </row>
    <row r="45" spans="2:16" x14ac:dyDescent="0.25">
      <c r="B45" s="21" t="s">
        <v>34</v>
      </c>
      <c r="C45" s="21" t="s">
        <v>21</v>
      </c>
      <c r="D45" s="37">
        <v>-157.24332527040357</v>
      </c>
      <c r="E45" s="37">
        <v>-94.624982016316622</v>
      </c>
      <c r="F45" s="37">
        <v>269.49261109254854</v>
      </c>
      <c r="G45" s="37">
        <v>-106.93497750454637</v>
      </c>
      <c r="H45" s="37">
        <v>329.78112755590928</v>
      </c>
      <c r="K45" s="54"/>
      <c r="L45" s="54"/>
      <c r="M45" s="54"/>
      <c r="O45" s="54"/>
      <c r="P45" s="54"/>
    </row>
    <row r="46" spans="2:16" x14ac:dyDescent="0.25">
      <c r="B46" s="21" t="s">
        <v>33</v>
      </c>
      <c r="C46" s="21" t="s">
        <v>21</v>
      </c>
      <c r="D46" s="37">
        <v>-22.945222989475013</v>
      </c>
      <c r="E46" s="37">
        <v>-80.610517728683334</v>
      </c>
      <c r="F46" s="37">
        <v>211.12615484757288</v>
      </c>
      <c r="G46" s="37">
        <v>-78.184854600453576</v>
      </c>
      <c r="H46" s="37">
        <v>170.7935646140908</v>
      </c>
      <c r="K46" s="54"/>
      <c r="L46" s="54"/>
      <c r="M46" s="54"/>
      <c r="O46" s="54"/>
      <c r="P46" s="54"/>
    </row>
    <row r="47" spans="2:16" x14ac:dyDescent="0.25">
      <c r="B47" s="30" t="s">
        <v>57</v>
      </c>
      <c r="C47" s="30" t="s">
        <v>21</v>
      </c>
      <c r="D47" s="38">
        <f>SUM(D45:D46)</f>
        <v>-180.18854825987859</v>
      </c>
      <c r="E47" s="38">
        <f>SUM(E45:E46)</f>
        <v>-175.23549974499997</v>
      </c>
      <c r="F47" s="38">
        <f t="shared" ref="F47:G47" si="27">SUM(F45:F46)</f>
        <v>480.61876594012142</v>
      </c>
      <c r="G47" s="38">
        <f t="shared" si="27"/>
        <v>-185.11983210499994</v>
      </c>
      <c r="H47" s="38">
        <f>SUM(H45:H46)</f>
        <v>500.57469217000005</v>
      </c>
      <c r="K47" s="54"/>
      <c r="L47" s="54"/>
      <c r="M47" s="54"/>
      <c r="O47" s="54"/>
      <c r="P47" s="54"/>
    </row>
    <row r="48" spans="2:16" x14ac:dyDescent="0.25">
      <c r="B48" s="21"/>
      <c r="C48" s="21"/>
      <c r="D48" s="41"/>
      <c r="E48" s="41"/>
      <c r="F48" s="41"/>
      <c r="G48" s="41"/>
      <c r="H48" s="41"/>
    </row>
    <row r="49" spans="1:16" x14ac:dyDescent="0.25">
      <c r="B49" s="43" t="s">
        <v>29</v>
      </c>
      <c r="C49" s="21" t="s">
        <v>21</v>
      </c>
      <c r="D49" s="44">
        <v>2887.676273</v>
      </c>
      <c r="E49" s="44">
        <v>2415.640774</v>
      </c>
      <c r="F49" s="44">
        <v>2438.4652449999999</v>
      </c>
      <c r="G49" s="44">
        <v>2308.0824520000001</v>
      </c>
      <c r="H49" s="45">
        <v>2377.4533059999999</v>
      </c>
      <c r="K49" s="54"/>
      <c r="L49" s="54"/>
      <c r="M49" s="54"/>
      <c r="O49" s="54"/>
      <c r="P49" s="54"/>
    </row>
    <row r="50" spans="1:16" x14ac:dyDescent="0.25">
      <c r="B50" s="21" t="s">
        <v>30</v>
      </c>
      <c r="C50" s="21" t="s">
        <v>21</v>
      </c>
      <c r="D50" s="44">
        <v>14444.802067000001</v>
      </c>
      <c r="E50" s="44">
        <v>12067.287154</v>
      </c>
      <c r="F50" s="44">
        <v>13277.707184000001</v>
      </c>
      <c r="G50" s="44">
        <v>12875.237015000001</v>
      </c>
      <c r="H50" s="45">
        <v>12312.649818</v>
      </c>
      <c r="K50" s="54"/>
      <c r="L50" s="54"/>
      <c r="M50" s="54"/>
      <c r="O50" s="54"/>
      <c r="P50" s="54"/>
    </row>
    <row r="51" spans="1:16" x14ac:dyDescent="0.25">
      <c r="A51" s="8"/>
      <c r="B51" s="30" t="s">
        <v>58</v>
      </c>
      <c r="C51" s="30" t="s">
        <v>21</v>
      </c>
      <c r="D51" s="38">
        <f>SUM(D49:D50)</f>
        <v>17332.478340000001</v>
      </c>
      <c r="E51" s="38">
        <f>SUM(E49:E50)</f>
        <v>14482.927927999999</v>
      </c>
      <c r="F51" s="38">
        <f t="shared" ref="F51:G51" si="28">SUM(F49:F50)</f>
        <v>15716.172429</v>
      </c>
      <c r="G51" s="38">
        <f t="shared" si="28"/>
        <v>15183.319467000001</v>
      </c>
      <c r="H51" s="38">
        <f>SUM(H49:H50)</f>
        <v>14690.103123999999</v>
      </c>
      <c r="K51" s="54"/>
      <c r="L51" s="54"/>
      <c r="M51" s="54"/>
      <c r="O51" s="54"/>
      <c r="P51" s="54"/>
    </row>
    <row r="52" spans="1:16" x14ac:dyDescent="0.25">
      <c r="A52" s="8"/>
      <c r="B52" s="39"/>
      <c r="C52" s="21"/>
      <c r="D52" s="41"/>
      <c r="E52" s="41"/>
      <c r="F52" s="41"/>
      <c r="G52" s="41"/>
      <c r="H52" s="41"/>
      <c r="K52" s="54"/>
      <c r="L52" s="54"/>
      <c r="M52" s="54"/>
      <c r="O52" s="54"/>
      <c r="P52" s="54"/>
    </row>
    <row r="53" spans="1:16" x14ac:dyDescent="0.25">
      <c r="B53" s="21" t="s">
        <v>31</v>
      </c>
      <c r="C53" s="21" t="s">
        <v>22</v>
      </c>
      <c r="D53" s="34">
        <f t="shared" ref="D53:H55" si="29">D45/D49</f>
        <v>-5.4453238661355853E-2</v>
      </c>
      <c r="E53" s="34">
        <f t="shared" si="29"/>
        <v>-3.9171793685047571E-2</v>
      </c>
      <c r="F53" s="34">
        <f t="shared" si="29"/>
        <v>0.11051730659074804</v>
      </c>
      <c r="G53" s="34">
        <f t="shared" si="29"/>
        <v>-4.6330657473646598E-2</v>
      </c>
      <c r="H53" s="34">
        <f t="shared" si="29"/>
        <v>0.13871192621265693</v>
      </c>
      <c r="K53" s="54"/>
      <c r="L53" s="54"/>
      <c r="M53" s="54"/>
      <c r="O53" s="54"/>
      <c r="P53" s="54"/>
    </row>
    <row r="54" spans="1:16" x14ac:dyDescent="0.25">
      <c r="B54" s="21" t="s">
        <v>32</v>
      </c>
      <c r="C54" s="21" t="s">
        <v>22</v>
      </c>
      <c r="D54" s="46">
        <f t="shared" si="29"/>
        <v>-1.5884761094715671E-3</v>
      </c>
      <c r="E54" s="46">
        <f t="shared" si="29"/>
        <v>-6.6800861452909893E-3</v>
      </c>
      <c r="F54" s="46">
        <f t="shared" si="29"/>
        <v>1.5900799130589779E-2</v>
      </c>
      <c r="G54" s="46">
        <f t="shared" si="29"/>
        <v>-6.0724982778465435E-3</v>
      </c>
      <c r="H54" s="46">
        <f t="shared" si="29"/>
        <v>1.3871389760830018E-2</v>
      </c>
      <c r="K54" s="54"/>
      <c r="L54" s="54"/>
      <c r="M54" s="54"/>
      <c r="O54" s="54"/>
      <c r="P54" s="54"/>
    </row>
    <row r="55" spans="1:16" x14ac:dyDescent="0.25">
      <c r="B55" s="30" t="s">
        <v>57</v>
      </c>
      <c r="C55" s="30" t="s">
        <v>22</v>
      </c>
      <c r="D55" s="42">
        <f t="shared" si="29"/>
        <v>-1.0396005967827367E-2</v>
      </c>
      <c r="E55" s="42">
        <f t="shared" si="29"/>
        <v>-1.2099452584184673E-2</v>
      </c>
      <c r="F55" s="42">
        <f t="shared" si="29"/>
        <v>3.0581158873853268E-2</v>
      </c>
      <c r="G55" s="42">
        <f t="shared" si="29"/>
        <v>-1.2192316213022216E-2</v>
      </c>
      <c r="H55" s="42">
        <f t="shared" si="29"/>
        <v>3.4075641807591171E-2</v>
      </c>
      <c r="K55" s="54"/>
      <c r="L55" s="54"/>
      <c r="M55" s="54"/>
      <c r="O55" s="54"/>
      <c r="P55" s="54"/>
    </row>
    <row r="56" spans="1:16" x14ac:dyDescent="0.25">
      <c r="B56" s="21"/>
      <c r="C56" s="21"/>
      <c r="D56" s="34"/>
      <c r="E56" s="34"/>
      <c r="F56" s="34"/>
      <c r="G56" s="34"/>
      <c r="H56" s="34"/>
    </row>
    <row r="57" spans="1:16" x14ac:dyDescent="0.25">
      <c r="B57" s="36" t="s">
        <v>94</v>
      </c>
      <c r="C57" s="36"/>
      <c r="D57" s="21"/>
      <c r="E57" s="21"/>
      <c r="F57" s="21"/>
      <c r="G57" s="21"/>
      <c r="H57" s="21"/>
    </row>
    <row r="58" spans="1:16" x14ac:dyDescent="0.25">
      <c r="B58" s="21" t="s">
        <v>59</v>
      </c>
      <c r="C58" s="21" t="s">
        <v>21</v>
      </c>
      <c r="D58" s="37">
        <v>218.53008274000061</v>
      </c>
      <c r="E58" s="37">
        <v>199.54713209102374</v>
      </c>
      <c r="F58" s="37">
        <v>844.71000166000056</v>
      </c>
      <c r="G58" s="37">
        <v>407.63554538519435</v>
      </c>
      <c r="H58" s="37">
        <v>1378.9714113507007</v>
      </c>
      <c r="K58" s="54"/>
      <c r="L58" s="54"/>
      <c r="M58" s="54"/>
      <c r="O58" s="54"/>
      <c r="P58" s="54"/>
    </row>
    <row r="59" spans="1:16" ht="14.45" customHeight="1" x14ac:dyDescent="0.25">
      <c r="B59" s="21" t="s">
        <v>35</v>
      </c>
      <c r="C59" s="21" t="s">
        <v>21</v>
      </c>
      <c r="D59" s="47">
        <v>4014.6970499284898</v>
      </c>
      <c r="E59" s="47">
        <v>3057.0221207499949</v>
      </c>
      <c r="F59" s="47">
        <v>3943.7393691070392</v>
      </c>
      <c r="G59" s="47">
        <v>3192.9318517185529</v>
      </c>
      <c r="H59" s="47">
        <v>3213.4563667840039</v>
      </c>
    </row>
    <row r="60" spans="1:16" x14ac:dyDescent="0.25">
      <c r="B60" s="30" t="s">
        <v>1</v>
      </c>
      <c r="C60" s="30" t="s">
        <v>22</v>
      </c>
      <c r="D60" s="42">
        <f>(D58/D59)*4</f>
        <v>0.21773008525651327</v>
      </c>
      <c r="E60" s="42">
        <f>E58/E59*4</f>
        <v>0.2611000172181519</v>
      </c>
      <c r="F60" s="42">
        <f>F58/F59*2</f>
        <v>0.42838023642077744</v>
      </c>
      <c r="G60" s="42">
        <f>G58/G59*2</f>
        <v>0.25533620153263836</v>
      </c>
      <c r="H60" s="42">
        <f>H58/H59</f>
        <v>0.42912405022967903</v>
      </c>
      <c r="K60" s="55"/>
      <c r="L60" s="55"/>
      <c r="M60" s="55"/>
      <c r="O60" s="55"/>
      <c r="P60" s="55"/>
    </row>
    <row r="61" spans="1:16" ht="5.0999999999999996" customHeight="1" x14ac:dyDescent="0.25">
      <c r="B61" s="28"/>
      <c r="C61" s="28"/>
      <c r="D61" s="21"/>
      <c r="E61" s="21"/>
      <c r="F61" s="21"/>
      <c r="G61" s="21"/>
      <c r="H61" s="21"/>
    </row>
    <row r="62" spans="1:16" x14ac:dyDescent="0.25">
      <c r="B62" s="21" t="s">
        <v>0</v>
      </c>
      <c r="C62" s="21" t="s">
        <v>21</v>
      </c>
      <c r="D62" s="48"/>
      <c r="E62" s="48"/>
      <c r="F62" s="48">
        <v>4045.3966181999999</v>
      </c>
      <c r="G62" s="48">
        <v>2815.2300227828564</v>
      </c>
      <c r="H62" s="48">
        <v>3761.5199330176883</v>
      </c>
      <c r="K62" s="56"/>
      <c r="L62" s="56"/>
      <c r="M62" s="56"/>
    </row>
    <row r="63" spans="1:16" x14ac:dyDescent="0.25">
      <c r="B63" s="21" t="s">
        <v>95</v>
      </c>
      <c r="C63" s="21" t="s">
        <v>24</v>
      </c>
      <c r="D63" s="27"/>
      <c r="E63" s="27"/>
      <c r="F63" s="27">
        <f>F62*1000000/F65</f>
        <v>49.070350172565746</v>
      </c>
      <c r="G63" s="27">
        <f>G62*1000000/G65</f>
        <v>34.174394044731734</v>
      </c>
      <c r="H63" s="27">
        <f>H62*1000000/H65</f>
        <v>45.662010400658176</v>
      </c>
      <c r="K63" s="56"/>
      <c r="L63" s="56"/>
      <c r="M63" s="56"/>
    </row>
    <row r="64" spans="1:16" x14ac:dyDescent="0.25">
      <c r="B64" s="21" t="s">
        <v>99</v>
      </c>
      <c r="C64" s="21" t="s">
        <v>24</v>
      </c>
      <c r="D64" s="37">
        <f>+D58*1000000/D66</f>
        <v>2.6524796521540912</v>
      </c>
      <c r="E64" s="37">
        <f>+E58*1000000/E66</f>
        <v>2.4217324717003947</v>
      </c>
      <c r="F64" s="37">
        <f>+F58*1000000/F66</f>
        <v>10.253537903768516</v>
      </c>
      <c r="G64" s="37">
        <f>+G58*1000000/G66</f>
        <v>4.9479154360495077</v>
      </c>
      <c r="H64" s="37">
        <f>+H58*1000000/H66</f>
        <v>16.738833252819436</v>
      </c>
      <c r="K64" s="54"/>
      <c r="L64" s="54"/>
      <c r="M64" s="54"/>
      <c r="O64" s="54"/>
      <c r="P64" s="54"/>
    </row>
    <row r="65" spans="2:15" x14ac:dyDescent="0.25">
      <c r="B65" s="21" t="s">
        <v>14</v>
      </c>
      <c r="C65" s="21" t="s">
        <v>23</v>
      </c>
      <c r="D65" s="49">
        <v>82440753</v>
      </c>
      <c r="E65" s="49">
        <v>82378345</v>
      </c>
      <c r="F65" s="49">
        <v>82440753</v>
      </c>
      <c r="G65" s="49">
        <v>82378345</v>
      </c>
      <c r="H65" s="49">
        <v>82377449</v>
      </c>
      <c r="K65" s="57"/>
      <c r="L65" s="57"/>
      <c r="M65" s="57"/>
      <c r="O65" s="57"/>
    </row>
    <row r="66" spans="2:15" x14ac:dyDescent="0.25">
      <c r="B66" s="21" t="s">
        <v>96</v>
      </c>
      <c r="C66" s="21" t="s">
        <v>23</v>
      </c>
      <c r="D66" s="49">
        <v>82387091.098901093</v>
      </c>
      <c r="E66" s="49">
        <v>82398503.725274727</v>
      </c>
      <c r="F66" s="49">
        <v>82382296.685082868</v>
      </c>
      <c r="G66" s="49">
        <v>82385309.662983432</v>
      </c>
      <c r="H66" s="49">
        <v>82381572.868493155</v>
      </c>
    </row>
    <row r="67" spans="2:15" ht="14.45" customHeight="1" x14ac:dyDescent="0.25">
      <c r="B67" s="19"/>
      <c r="C67" s="5"/>
      <c r="D67" s="5"/>
      <c r="E67" s="5"/>
      <c r="F67" s="5"/>
      <c r="G67" s="5"/>
      <c r="H67" s="5"/>
    </row>
    <row r="68" spans="2:15" ht="14.45" customHeight="1" x14ac:dyDescent="0.25">
      <c r="B68" s="19"/>
      <c r="C68" s="5"/>
      <c r="D68" s="5"/>
      <c r="E68" s="5"/>
      <c r="F68" s="5"/>
      <c r="G68" s="5"/>
      <c r="H68" s="5"/>
    </row>
    <row r="69" spans="2:15" ht="52.5" customHeight="1" x14ac:dyDescent="0.25">
      <c r="B69" s="58"/>
      <c r="C69" s="58"/>
      <c r="D69" s="58"/>
      <c r="E69" s="58"/>
      <c r="F69" s="58"/>
      <c r="G69" s="58"/>
      <c r="H69" s="58"/>
    </row>
  </sheetData>
  <mergeCells count="1">
    <mergeCell ref="B69:H69"/>
  </mergeCell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Calculations</vt:lpstr>
    </vt:vector>
  </TitlesOfParts>
  <Company>Protector Forsikring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Ditlev de Vibe Vanay</dc:creator>
  <cp:lastModifiedBy>Amund Grønvold Skoglund</cp:lastModifiedBy>
  <dcterms:created xsi:type="dcterms:W3CDTF">2020-02-03T12:41:05Z</dcterms:created>
  <dcterms:modified xsi:type="dcterms:W3CDTF">2023-07-10T15:59:11Z</dcterms:modified>
</cp:coreProperties>
</file>