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Q:\59 Investor Relation\01_Presentations\Quarterly presentations and OTS\2023\2023 Q3\"/>
    </mc:Choice>
  </mc:AlternateContent>
  <xr:revisionPtr revIDLastSave="0" documentId="13_ncr:1_{874A04BF-95C7-4665-B862-FADBE27687EE}" xr6:coauthVersionLast="47" xr6:coauthVersionMax="47" xr10:uidLastSave="{00000000-0000-0000-0000-000000000000}"/>
  <bookViews>
    <workbookView xWindow="-28920" yWindow="-45" windowWidth="29040" windowHeight="15840" activeTab="1" xr2:uid="{00000000-000D-0000-FFFF-FFFF00000000}"/>
  </bookViews>
  <sheets>
    <sheet name="Definitions" sheetId="1" r:id="rId1"/>
    <sheet name="Calculations"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0" i="5" l="1"/>
  <c r="AG3" i="5"/>
  <c r="AF3" i="5"/>
  <c r="AE3" i="5"/>
  <c r="AD3" i="5"/>
  <c r="AB3" i="5"/>
  <c r="AA3" i="5"/>
  <c r="Z3" i="5"/>
  <c r="Y3" i="5"/>
  <c r="W3" i="5"/>
  <c r="V3" i="5"/>
  <c r="U3" i="5"/>
  <c r="T3" i="5"/>
  <c r="R3" i="5"/>
  <c r="Q3" i="5"/>
  <c r="P3" i="5"/>
  <c r="O3" i="5"/>
  <c r="M3" i="5"/>
  <c r="L3" i="5"/>
  <c r="K3" i="5"/>
  <c r="J3" i="5"/>
  <c r="H30" i="5"/>
  <c r="G30" i="5"/>
  <c r="F30" i="5"/>
  <c r="E30" i="5"/>
  <c r="D30" i="5"/>
  <c r="G60" i="5"/>
  <c r="F60" i="5"/>
  <c r="F63" i="5" l="1"/>
  <c r="H64" i="5"/>
  <c r="G64" i="5"/>
  <c r="F64" i="5"/>
  <c r="E64" i="5"/>
  <c r="D64" i="5"/>
  <c r="G54" i="5" l="1"/>
  <c r="F53" i="5"/>
  <c r="G35" i="5"/>
  <c r="F35" i="5"/>
  <c r="G63" i="5"/>
  <c r="G47" i="5" l="1"/>
  <c r="G41" i="5"/>
  <c r="G53" i="5"/>
  <c r="F39" i="5"/>
  <c r="F43" i="5" s="1"/>
  <c r="F51" i="5"/>
  <c r="G39" i="5"/>
  <c r="G43" i="5" s="1"/>
  <c r="F42" i="5"/>
  <c r="G51" i="5"/>
  <c r="F54" i="5"/>
  <c r="F47" i="5"/>
  <c r="G42" i="5"/>
  <c r="F41" i="5"/>
  <c r="AG27" i="5"/>
  <c r="AF27" i="5"/>
  <c r="AE27" i="5"/>
  <c r="AD27" i="5"/>
  <c r="AG25" i="5"/>
  <c r="AF25" i="5"/>
  <c r="AE25" i="5"/>
  <c r="AD25" i="5"/>
  <c r="AG22" i="5"/>
  <c r="AF22" i="5"/>
  <c r="AE22" i="5"/>
  <c r="AD22" i="5"/>
  <c r="AB27" i="5"/>
  <c r="AA27" i="5"/>
  <c r="Z27" i="5"/>
  <c r="Y27" i="5"/>
  <c r="AB25" i="5"/>
  <c r="AA25" i="5"/>
  <c r="Z25" i="5"/>
  <c r="Y25" i="5"/>
  <c r="AB22" i="5"/>
  <c r="AA22" i="5"/>
  <c r="Z22" i="5"/>
  <c r="Y22" i="5"/>
  <c r="W27" i="5"/>
  <c r="V27" i="5"/>
  <c r="U27" i="5"/>
  <c r="T27" i="5"/>
  <c r="W25" i="5"/>
  <c r="V25" i="5"/>
  <c r="U25" i="5"/>
  <c r="T25" i="5"/>
  <c r="W22" i="5"/>
  <c r="V22" i="5"/>
  <c r="U22" i="5"/>
  <c r="T22" i="5"/>
  <c r="R27" i="5"/>
  <c r="Q27" i="5"/>
  <c r="R25" i="5"/>
  <c r="Q25" i="5"/>
  <c r="R22" i="5"/>
  <c r="Q22" i="5"/>
  <c r="AG13" i="5"/>
  <c r="AG23" i="5" s="1"/>
  <c r="AF13" i="5"/>
  <c r="AF23" i="5" s="1"/>
  <c r="AE13" i="5"/>
  <c r="AE23" i="5" s="1"/>
  <c r="AD13" i="5"/>
  <c r="AD23" i="5" s="1"/>
  <c r="AB13" i="5"/>
  <c r="AB23" i="5" s="1"/>
  <c r="AA13" i="5"/>
  <c r="AA23" i="5" s="1"/>
  <c r="Z13" i="5"/>
  <c r="Z23" i="5" s="1"/>
  <c r="Y13" i="5"/>
  <c r="Y23" i="5" s="1"/>
  <c r="W13" i="5"/>
  <c r="W23" i="5" s="1"/>
  <c r="V13" i="5"/>
  <c r="V23" i="5" s="1"/>
  <c r="U13" i="5"/>
  <c r="U23" i="5" s="1"/>
  <c r="T13" i="5"/>
  <c r="T23" i="5" s="1"/>
  <c r="R13" i="5"/>
  <c r="R23" i="5" s="1"/>
  <c r="Q13" i="5"/>
  <c r="Q23" i="5" s="1"/>
  <c r="AG9" i="5"/>
  <c r="AF9" i="5"/>
  <c r="AE9" i="5"/>
  <c r="AD9" i="5"/>
  <c r="AB9" i="5"/>
  <c r="AA9" i="5"/>
  <c r="Z9" i="5"/>
  <c r="Y9" i="5"/>
  <c r="W9" i="5"/>
  <c r="V9" i="5"/>
  <c r="U9" i="5"/>
  <c r="T9" i="5"/>
  <c r="R9" i="5"/>
  <c r="Q9" i="5"/>
  <c r="D41" i="5"/>
  <c r="E35" i="5"/>
  <c r="H35" i="5"/>
  <c r="D39" i="5"/>
  <c r="E39" i="5"/>
  <c r="H39" i="5"/>
  <c r="E41" i="5"/>
  <c r="H41" i="5"/>
  <c r="D42" i="5"/>
  <c r="H42" i="5"/>
  <c r="D53" i="5"/>
  <c r="E47" i="5"/>
  <c r="H47" i="5"/>
  <c r="D51" i="5"/>
  <c r="E51" i="5"/>
  <c r="H51" i="5"/>
  <c r="E53" i="5"/>
  <c r="H53" i="5"/>
  <c r="D54" i="5"/>
  <c r="E54" i="5"/>
  <c r="H54" i="5"/>
  <c r="E60" i="5"/>
  <c r="H60" i="5"/>
  <c r="H63" i="5"/>
  <c r="F55" i="5" l="1"/>
  <c r="G55" i="5"/>
  <c r="M27" i="5"/>
  <c r="K22" i="5"/>
  <c r="K13" i="5"/>
  <c r="K25" i="5"/>
  <c r="E22" i="5"/>
  <c r="E25" i="5"/>
  <c r="F27" i="5"/>
  <c r="P25" i="5"/>
  <c r="M25" i="5"/>
  <c r="J22" i="5"/>
  <c r="D27" i="5"/>
  <c r="H27" i="5"/>
  <c r="L22" i="5"/>
  <c r="G22" i="5"/>
  <c r="P9" i="5"/>
  <c r="M13" i="5"/>
  <c r="M23" i="5" s="1"/>
  <c r="F22" i="5"/>
  <c r="M22" i="5"/>
  <c r="O27" i="5"/>
  <c r="O13" i="5"/>
  <c r="F25" i="5"/>
  <c r="D22" i="5"/>
  <c r="G27" i="5"/>
  <c r="D25" i="5"/>
  <c r="E27" i="5"/>
  <c r="H25" i="5"/>
  <c r="J13" i="5"/>
  <c r="L9" i="5"/>
  <c r="P27" i="5"/>
  <c r="G25" i="5"/>
  <c r="P13" i="5"/>
  <c r="L27" i="5"/>
  <c r="L25" i="5"/>
  <c r="H22" i="5"/>
  <c r="K9" i="5"/>
  <c r="M9" i="5"/>
  <c r="O9" i="5"/>
  <c r="K27" i="5"/>
  <c r="J9" i="5"/>
  <c r="AF24" i="5"/>
  <c r="AF26" i="5" s="1"/>
  <c r="AB24" i="5"/>
  <c r="AB26" i="5" s="1"/>
  <c r="V24" i="5"/>
  <c r="V26" i="5" s="1"/>
  <c r="P22" i="5"/>
  <c r="O25" i="5"/>
  <c r="O22" i="5"/>
  <c r="L13" i="5"/>
  <c r="J27" i="5"/>
  <c r="J25" i="5"/>
  <c r="AD24" i="5"/>
  <c r="AD26" i="5" s="1"/>
  <c r="AE24" i="5"/>
  <c r="AE26" i="5" s="1"/>
  <c r="AG24" i="5"/>
  <c r="AG26" i="5" s="1"/>
  <c r="AA24" i="5"/>
  <c r="AA26" i="5" s="1"/>
  <c r="Y24" i="5"/>
  <c r="Y26" i="5" s="1"/>
  <c r="Z24" i="5"/>
  <c r="Z26" i="5" s="1"/>
  <c r="T24" i="5"/>
  <c r="T26" i="5" s="1"/>
  <c r="U24" i="5"/>
  <c r="U26" i="5" s="1"/>
  <c r="W24" i="5"/>
  <c r="W26" i="5" s="1"/>
  <c r="Q24" i="5"/>
  <c r="Q26" i="5" s="1"/>
  <c r="R24" i="5"/>
  <c r="R26" i="5" s="1"/>
  <c r="U15" i="5"/>
  <c r="V15" i="5"/>
  <c r="AD15" i="5"/>
  <c r="D13" i="5"/>
  <c r="AF15" i="5"/>
  <c r="W15" i="5"/>
  <c r="AE15" i="5"/>
  <c r="E13" i="5"/>
  <c r="Q15" i="5"/>
  <c r="Y15" i="5"/>
  <c r="AG15" i="5"/>
  <c r="R15" i="5"/>
  <c r="Z15" i="5"/>
  <c r="AA15" i="5"/>
  <c r="T15" i="5"/>
  <c r="AB15" i="5"/>
  <c r="G13" i="5"/>
  <c r="G9" i="5"/>
  <c r="F13" i="5"/>
  <c r="H13" i="5"/>
  <c r="E9" i="5"/>
  <c r="F9" i="5"/>
  <c r="H9" i="5"/>
  <c r="D9" i="5"/>
  <c r="E55" i="5"/>
  <c r="H55" i="5"/>
  <c r="E43" i="5"/>
  <c r="H43" i="5"/>
  <c r="E42" i="5"/>
  <c r="D47" i="5"/>
  <c r="D55" i="5" s="1"/>
  <c r="D35" i="5"/>
  <c r="O23" i="5" l="1"/>
  <c r="J23" i="5"/>
  <c r="K23" i="5"/>
  <c r="P23" i="5"/>
  <c r="F23" i="5"/>
  <c r="F24" i="5" s="1"/>
  <c r="F26" i="5" s="1"/>
  <c r="G23" i="5"/>
  <c r="G24" i="5" s="1"/>
  <c r="G26" i="5" s="1"/>
  <c r="E23" i="5"/>
  <c r="E24" i="5" s="1"/>
  <c r="E26" i="5" s="1"/>
  <c r="H23" i="5"/>
  <c r="H24" i="5" s="1"/>
  <c r="H26" i="5" s="1"/>
  <c r="D23" i="5"/>
  <c r="K24" i="5"/>
  <c r="K15" i="5"/>
  <c r="J15" i="5"/>
  <c r="M24" i="5"/>
  <c r="M26" i="5" s="1"/>
  <c r="M15" i="5"/>
  <c r="J24" i="5"/>
  <c r="O15" i="5"/>
  <c r="L15" i="5"/>
  <c r="P15" i="5"/>
  <c r="O24" i="5"/>
  <c r="L23" i="5"/>
  <c r="L24" i="5" s="1"/>
  <c r="L26" i="5" s="1"/>
  <c r="D15" i="5"/>
  <c r="E15" i="5"/>
  <c r="H15" i="5"/>
  <c r="F15" i="5"/>
  <c r="G15" i="5"/>
  <c r="D43" i="5"/>
  <c r="K26" i="5" l="1"/>
  <c r="P24" i="5"/>
  <c r="J26" i="5"/>
  <c r="O26" i="5"/>
  <c r="D24" i="5"/>
  <c r="D26" i="5" s="1"/>
  <c r="P26" i="5" l="1"/>
</calcChain>
</file>

<file path=xl/sharedStrings.xml><?xml version="1.0" encoding="utf-8"?>
<sst xmlns="http://schemas.openxmlformats.org/spreadsheetml/2006/main" count="148" uniqueCount="102">
  <si>
    <t>Equity</t>
  </si>
  <si>
    <t>Return on equity, annualised</t>
  </si>
  <si>
    <t>Protector Forsikring ASA</t>
  </si>
  <si>
    <t>Specification of financial figures is not considered to be APMs, but is used to provide the reader with an additional specification to better understand the financial figures. The same applies to numbers necessary to reconcile totals.</t>
  </si>
  <si>
    <t>Return on equity, annualised (ROE)</t>
  </si>
  <si>
    <t>This measure provides relevant information for assessment of performance on total financial assets in the investment portfolio. The figure is expressed as a percentage.</t>
  </si>
  <si>
    <t>Gross premiums written</t>
  </si>
  <si>
    <r>
      <t>Calculated as: earned premiums from general insurance</t>
    </r>
    <r>
      <rPr>
        <sz val="11"/>
        <color rgb="FFFF0000"/>
        <rFont val="Calibri"/>
        <family val="2"/>
        <scheme val="minor"/>
      </rPr>
      <t>,</t>
    </r>
    <r>
      <rPr>
        <sz val="11"/>
        <rFont val="Calibri"/>
        <family val="2"/>
        <scheme val="minor"/>
      </rPr>
      <t xml:space="preserve"> adjusted for ceded reinsurance premiums and change in provision for unearned premiums.</t>
    </r>
  </si>
  <si>
    <t>Denmark</t>
  </si>
  <si>
    <t>This measure provides relevant information on expected future earned premiums , as it comprises total revenue generated through sale of insurance products, regardless of the payment plan.</t>
  </si>
  <si>
    <t>Norway</t>
  </si>
  <si>
    <t>UK</t>
  </si>
  <si>
    <t>Finland</t>
  </si>
  <si>
    <t>This measure is relevant for understanding the development in written premium excluding currency effects.</t>
  </si>
  <si>
    <t>Issued shares (excl. own shares), at the end of the period</t>
  </si>
  <si>
    <t>Total net income from investments, continued business</t>
  </si>
  <si>
    <t>Total net income from investments, discontinued business</t>
  </si>
  <si>
    <t>Average investments, continued business</t>
  </si>
  <si>
    <t>Average investments, discontinued business</t>
  </si>
  <si>
    <t>Return on investments, continued business</t>
  </si>
  <si>
    <t>Return investments, discontinued business</t>
  </si>
  <si>
    <t>NOKm</t>
  </si>
  <si>
    <t>%</t>
  </si>
  <si>
    <t>No.</t>
  </si>
  <si>
    <t>NOK</t>
  </si>
  <si>
    <t>Retention rate</t>
  </si>
  <si>
    <t xml:space="preserve">This ratio provides relevant information for assessment of the share of earned premiums withheld by the company. </t>
  </si>
  <si>
    <t xml:space="preserve">Calculated as: Net income from financial assets, divided by average financial assets </t>
  </si>
  <si>
    <t>Written premiums changes in per cent in local currency is calculated as the difference in written premiums in the reporting period minus written premiums in the comperable period last year, divided by written premiums in the last years period when written premiums in the reported period is calculated with the same exchange rate as the last years period.</t>
  </si>
  <si>
    <t>Average investments shares</t>
  </si>
  <si>
    <t>Average investments interests</t>
  </si>
  <si>
    <t>Return on investments, shares</t>
  </si>
  <si>
    <t>Return investments, interests</t>
  </si>
  <si>
    <t>Total net income from interests</t>
  </si>
  <si>
    <t>Total net income from shares</t>
  </si>
  <si>
    <t>Average shareholder equity</t>
  </si>
  <si>
    <t xml:space="preserve">This measure is used for measuring the share of operating expenses relative to insurance revenue and is a key financial target. </t>
  </si>
  <si>
    <t>Combined ratio</t>
  </si>
  <si>
    <t>This measure is used for measuring underwriting profitability and is a key financial target for the Company. A combined ratio of below 100 per cent indicates that the insurance service result is positive, whereas a ratio of above 100 per cent indicates a negative insurance service result</t>
  </si>
  <si>
    <t>This measure is used for measuring the claims expenses relative to insurance revenue and is a key financial target for the Company</t>
  </si>
  <si>
    <t>Run-off gains/(losses), net of reinsurance</t>
  </si>
  <si>
    <t>Net reinsurance ratio</t>
  </si>
  <si>
    <t>This measure is used for measuring the reinsurance result and is a key financial target for the Company.</t>
  </si>
  <si>
    <t>Loss ratio, net of reinsurance</t>
  </si>
  <si>
    <t>This measure is used for measuring the claims expenses net of reinsurance relative to insurance revenue and is a key financial target for the Company</t>
  </si>
  <si>
    <t xml:space="preserve">This measure provides relevant information for assessment of performance by combining measures on profitability and capital efficiency. ROE is one of the key financial targets for the company. </t>
  </si>
  <si>
    <t>Insurance revenue</t>
  </si>
  <si>
    <t>Insurance claims expenses</t>
  </si>
  <si>
    <t>Insurance operating expenses</t>
  </si>
  <si>
    <t>Net result from reinsurance contracts held</t>
  </si>
  <si>
    <t>Change in risk adjustment, net of reinsurance</t>
  </si>
  <si>
    <t>Discounting effect, net of reinsurance</t>
  </si>
  <si>
    <t>Calculated as: Insurance claims expenses / insurance revenue</t>
  </si>
  <si>
    <t>Calculated as: Net result from reinsurance contracts held / Insurance revenue</t>
  </si>
  <si>
    <t>Calculated as: Insurance operating expenses / Insurance revenue</t>
  </si>
  <si>
    <t>Calculated as: (Insurance claims expenses + Net result from reinsurance contracts held) / Insurance revenue</t>
  </si>
  <si>
    <t>Written premiums changes in local currency (growth in local currencies)</t>
  </si>
  <si>
    <t>Total return on assets under management</t>
  </si>
  <si>
    <t>Total average assets under management</t>
  </si>
  <si>
    <t>Profit for the period</t>
  </si>
  <si>
    <t xml:space="preserve">Protector Forsikring provides alternative performance measures (APMs) in the financial reports, in addition to the financial figures prepared in accordance with the Financial Statement Regulation for Non-life Insurance Companies (Forskrift om årsregnskap for skadeforsikringsselskaper) and IFRS. The measures are not defined in the regulations and are not necessarily directly comparable to other companies' performance measures. The APMs are not intended to be a substitute for, or superior to, any of the regulations measures of performance, but have been included to provide insight into Protector's performance and represent important measures for how management governs the company and its business activities. </t>
  </si>
  <si>
    <t>Key figures that are regulated by the Financial Statement Regulation for Non-life insurance companies  or other legislation, as well as non-financial information, are not regarded as APMs. Protector's APMs are presented in the quarterly report and presentation. All APMs are presented with comparable figures for earlier periods. The APMs have generally been used consistently over time, but some changes has been made due to the implementation of IFRS.</t>
  </si>
  <si>
    <t>Calculated as: Loss ratio, net + Cost ratio</t>
  </si>
  <si>
    <t xml:space="preserve">Cost ratio </t>
  </si>
  <si>
    <t>Return on assets under management</t>
  </si>
  <si>
    <t>Loss ratio (gross)</t>
  </si>
  <si>
    <t>Alternative  performance measures (APM) and glossary</t>
  </si>
  <si>
    <t>Solvency ratio</t>
  </si>
  <si>
    <t xml:space="preserve">Ratio between own funds and capital requirement. </t>
  </si>
  <si>
    <t xml:space="preserve">Calulated as: Profit or loss / Average total equity </t>
  </si>
  <si>
    <t>Sweden</t>
  </si>
  <si>
    <t>FY
 2022</t>
  </si>
  <si>
    <t>Insurance service result before reinsurance contracts held</t>
  </si>
  <si>
    <t>Reinsurance premium</t>
  </si>
  <si>
    <t>Amounts recovered from reinsurance</t>
  </si>
  <si>
    <t>Insurance service result</t>
  </si>
  <si>
    <t>Calculated as: (Insurance revenue + Reinsurance premium) / Insurance revenue</t>
  </si>
  <si>
    <t>This measure is used to show release of excess/insufficient claims reserves (IBNR and case reserves), net of ceded business and increase the understanding of underlying performance for the period. Run-off gains/losses are defined as changes in estimates from earlier accounting years. The figures are undiscounted.</t>
  </si>
  <si>
    <t>Large losses, net of reinsurance (quarter)</t>
  </si>
  <si>
    <t>Large losses, net of reinsurance (YTD)</t>
  </si>
  <si>
    <t>This measure is used to provide information on claims which occur on a less frequent basis. This measure increases understanding of underlying performance. A claim event is categorized as a large loss when it results in an absolute change greater than 10 MNOK for our own account (FOA) within a given quarter. This definition operates on a per-quarter basis, meaning each quarter is considered independently of the others.</t>
  </si>
  <si>
    <t>The cumulative large loss definition applies the same monetary change threshold of &gt;10 MNOK as the quarterly, but it is evaluated over a cumulated time period within a fiscal year instead of on a per-quarter basis. This means a loss that was not large enough to meet the quarterly criteria may still be defined as a large loss for the H1, YTD pr. Q3 or FY time periods - if the cumulative changes across quarters surpass the 10 MNOK threshold.</t>
  </si>
  <si>
    <t xml:space="preserve">Gross premiums written </t>
  </si>
  <si>
    <t xml:space="preserve">Large losses, net of reinsurance </t>
  </si>
  <si>
    <t xml:space="preserve">Run-off gains/losses, net of reinsurance </t>
  </si>
  <si>
    <t xml:space="preserve">Loss ratio, gross </t>
  </si>
  <si>
    <t xml:space="preserve">Net reinsurance ratio </t>
  </si>
  <si>
    <t xml:space="preserve">Loss ratio, net of reinsurance </t>
  </si>
  <si>
    <t xml:space="preserve">Combined ratio </t>
  </si>
  <si>
    <t xml:space="preserve">Retention rate </t>
  </si>
  <si>
    <t xml:space="preserve">Return on assets under management </t>
  </si>
  <si>
    <t xml:space="preserve">Return on equity, annualised </t>
  </si>
  <si>
    <t xml:space="preserve">Equity per share </t>
  </si>
  <si>
    <t>Average shares (excl. own shares) in the period</t>
  </si>
  <si>
    <r>
      <rPr>
        <b/>
        <sz val="11"/>
        <color theme="1"/>
        <rFont val="Calibri"/>
        <family val="2"/>
        <scheme val="minor"/>
      </rPr>
      <t>Earnings per share from continuing and discontinued operations, basic and diluted</t>
    </r>
    <r>
      <rPr>
        <sz val="11"/>
        <color theme="1"/>
        <rFont val="Calibri"/>
        <family val="2"/>
        <scheme val="minor"/>
      </rPr>
      <t xml:space="preserve"> = the shareholders’ share of the profit
or loss from continuing and discontinued operations in the period/average number of outstanding shares in the period</t>
    </r>
  </si>
  <si>
    <t>Equity per share</t>
  </si>
  <si>
    <t>Calculated as: Equity at the end of the period / Number of shares at the end of the period</t>
  </si>
  <si>
    <t xml:space="preserve">Earnings per share in the period, basic and diluted </t>
  </si>
  <si>
    <t>Q3
2023</t>
  </si>
  <si>
    <t>Q3
 2022</t>
  </si>
  <si>
    <t>Q1-Q3 
2023</t>
  </si>
  <si>
    <t>Q1-Q3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</si>
</sst>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_ * #,##0.0_ ;_ * \-#,##0.0_ ;_ * &quot;-&quot;??_ ;_ @_ "/>
    <numFmt numFmtId="166" formatCode="_ * #,##0_ ;_ * \-#,##0_ ;_ * &quot;-&quot;??_ ;_ @_ "/>
    <numFmt numFmtId="167" formatCode="0.0\ %"/>
    <numFmt numFmtId="168" formatCode="_ * #,##0.00_ ;_ * \-#,##0.00_ ;_ * &quot;-&quot;??_ ;_ @_ "/>
    <numFmt numFmtId="169" formatCode="_(* #,##0.0_);_(* \(#,##0.0\);_(* &quot;-&quot;??_);_(@_)"/>
    <numFmt numFmtId="170" formatCode="_-* #,##0.0_-;\-* #,##0.0_-;_-* &quot;-&quot;??_-;_-@_-"/>
    <numFmt numFmtId="171" formatCode="#,##0.0"/>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name val="Calibri"/>
      <family val="2"/>
      <scheme val="minor"/>
    </font>
    <font>
      <sz val="11"/>
      <name val="Calibri"/>
      <family val="2"/>
      <scheme val="minor"/>
    </font>
    <font>
      <sz val="14"/>
      <color theme="1"/>
      <name val="Calibri"/>
      <family val="2"/>
      <scheme val="minor"/>
    </font>
    <font>
      <sz val="12"/>
      <color rgb="FF777777"/>
      <name val="Arial"/>
      <family val="2"/>
    </font>
    <font>
      <sz val="10"/>
      <color theme="1"/>
      <name val="Arial"/>
      <family val="2"/>
    </font>
    <font>
      <b/>
      <sz val="9"/>
      <color theme="1"/>
      <name val="Calibri"/>
      <family val="2"/>
      <scheme val="minor"/>
    </font>
    <font>
      <sz val="9"/>
      <color theme="1"/>
      <name val="Calibri"/>
      <family val="2"/>
      <scheme val="minor"/>
    </font>
    <font>
      <sz val="9"/>
      <color theme="1"/>
      <name val="Calibri"/>
      <family val="2"/>
    </font>
    <font>
      <b/>
      <sz val="11"/>
      <name val="Calibri"/>
      <family val="2"/>
      <scheme val="minor"/>
    </font>
    <font>
      <b/>
      <sz val="10"/>
      <color theme="0"/>
      <name val="Calibri"/>
      <family val="2"/>
      <scheme val="minor"/>
    </font>
    <font>
      <b/>
      <sz val="20"/>
      <color theme="0"/>
      <name val="Calibri"/>
      <family val="2"/>
      <scheme val="minor"/>
    </font>
    <font>
      <sz val="9"/>
      <name val="Calibri"/>
      <family val="2"/>
    </font>
    <font>
      <b/>
      <sz val="24"/>
      <color theme="1"/>
      <name val="Calibri"/>
      <family val="2"/>
      <scheme val="minor"/>
    </font>
    <font>
      <sz val="10"/>
      <color theme="1"/>
      <name val="Calibri"/>
      <family val="2"/>
      <scheme val="minor"/>
    </font>
    <font>
      <b/>
      <sz val="24"/>
      <name val="Calibri"/>
      <family val="2"/>
      <scheme val="minor"/>
    </font>
    <font>
      <b/>
      <sz val="10"/>
      <color theme="1"/>
      <name val="Calibri"/>
      <family val="2"/>
      <scheme val="minor"/>
    </font>
    <font>
      <sz val="10"/>
      <color rgb="FF000000"/>
      <name val="Calibri"/>
      <family val="2"/>
      <scheme val="minor"/>
    </font>
    <font>
      <b/>
      <sz val="10"/>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2B3C46"/>
        <bgColor indexed="64"/>
      </patternFill>
    </fill>
  </fills>
  <borders count="4">
    <border>
      <left/>
      <right/>
      <top/>
      <bottom/>
      <diagonal/>
    </border>
    <border>
      <left/>
      <right/>
      <top/>
      <bottom style="thin">
        <color auto="1"/>
      </bottom>
      <diagonal/>
    </border>
    <border>
      <left/>
      <right/>
      <top style="thin">
        <color auto="1"/>
      </top>
      <bottom style="thin">
        <color auto="1"/>
      </bottom>
      <diagonal/>
    </border>
    <border>
      <left/>
      <right/>
      <top style="thin">
        <color indexed="64"/>
      </top>
      <bottom/>
      <diagonal/>
    </border>
  </borders>
  <cellStyleXfs count="10">
    <xf numFmtId="0" fontId="0" fillId="0" borderId="0"/>
    <xf numFmtId="9" fontId="1" fillId="0" borderId="0" applyFont="0" applyFill="0" applyBorder="0" applyAlignment="0" applyProtection="0"/>
    <xf numFmtId="164"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59">
    <xf numFmtId="0" fontId="0" fillId="0" borderId="0" xfId="0"/>
    <xf numFmtId="0" fontId="5" fillId="0" borderId="0" xfId="0" applyFont="1" applyAlignment="1">
      <alignment wrapText="1"/>
    </xf>
    <xf numFmtId="0" fontId="10" fillId="2" borderId="0" xfId="0" applyFont="1" applyFill="1"/>
    <xf numFmtId="0" fontId="9" fillId="2" borderId="0" xfId="0" applyFont="1" applyFill="1"/>
    <xf numFmtId="167" fontId="10" fillId="2" borderId="0" xfId="1" applyNumberFormat="1" applyFont="1" applyFill="1" applyBorder="1"/>
    <xf numFmtId="0" fontId="11" fillId="2" borderId="0" xfId="0" applyFont="1" applyFill="1"/>
    <xf numFmtId="0" fontId="0" fillId="2" borderId="0" xfId="0" applyFill="1"/>
    <xf numFmtId="0" fontId="4" fillId="2" borderId="0" xfId="0" applyFont="1" applyFill="1"/>
    <xf numFmtId="167" fontId="0" fillId="2" borderId="0" xfId="1" applyNumberFormat="1" applyFont="1" applyFill="1"/>
    <xf numFmtId="169" fontId="13" fillId="4" borderId="0" xfId="0" applyNumberFormat="1" applyFont="1" applyFill="1" applyAlignment="1">
      <alignment horizontal="center"/>
    </xf>
    <xf numFmtId="0" fontId="6" fillId="2" borderId="0" xfId="0" applyFont="1" applyFill="1"/>
    <xf numFmtId="0" fontId="0" fillId="2" borderId="0" xfId="0" applyFill="1" applyAlignment="1">
      <alignment wrapText="1"/>
    </xf>
    <xf numFmtId="0" fontId="5" fillId="2" borderId="0" xfId="0" applyFont="1" applyFill="1" applyAlignment="1">
      <alignment wrapText="1"/>
    </xf>
    <xf numFmtId="0" fontId="7" fillId="2" borderId="0" xfId="0" applyFont="1" applyFill="1" applyAlignment="1">
      <alignment vertical="center"/>
    </xf>
    <xf numFmtId="0" fontId="5" fillId="2" borderId="0" xfId="0" applyFont="1" applyFill="1"/>
    <xf numFmtId="0" fontId="3" fillId="2" borderId="0" xfId="0" applyFont="1" applyFill="1" applyAlignment="1">
      <alignment wrapText="1"/>
    </xf>
    <xf numFmtId="0" fontId="3" fillId="2" borderId="0" xfId="0" applyFont="1" applyFill="1"/>
    <xf numFmtId="0" fontId="12" fillId="2" borderId="0" xfId="0" applyFont="1" applyFill="1"/>
    <xf numFmtId="0" fontId="3" fillId="2" borderId="0" xfId="0" applyFont="1" applyFill="1" applyAlignment="1">
      <alignment vertical="center"/>
    </xf>
    <xf numFmtId="0" fontId="15" fillId="2" borderId="0" xfId="0" applyFont="1" applyFill="1" applyAlignment="1">
      <alignment horizontal="left"/>
    </xf>
    <xf numFmtId="169" fontId="16" fillId="2" borderId="0" xfId="0" applyNumberFormat="1" applyFont="1" applyFill="1" applyAlignment="1">
      <alignment horizontal="left" vertical="center"/>
    </xf>
    <xf numFmtId="0" fontId="17" fillId="2" borderId="0" xfId="0" applyFont="1" applyFill="1"/>
    <xf numFmtId="0" fontId="18" fillId="2" borderId="0" xfId="0" applyFont="1" applyFill="1"/>
    <xf numFmtId="169" fontId="13" fillId="4" borderId="0" xfId="0" applyNumberFormat="1" applyFont="1" applyFill="1" applyAlignment="1">
      <alignment horizontal="right" wrapText="1"/>
    </xf>
    <xf numFmtId="169" fontId="19" fillId="2" borderId="0" xfId="0" applyNumberFormat="1" applyFont="1" applyFill="1"/>
    <xf numFmtId="169" fontId="9" fillId="2" borderId="0" xfId="8" applyNumberFormat="1" applyFont="1" applyFill="1" applyBorder="1"/>
    <xf numFmtId="49" fontId="14" fillId="4" borderId="0" xfId="0" applyNumberFormat="1" applyFont="1" applyFill="1" applyAlignment="1">
      <alignment horizontal="left"/>
    </xf>
    <xf numFmtId="165" fontId="17" fillId="2" borderId="0" xfId="8" applyNumberFormat="1" applyFont="1" applyFill="1"/>
    <xf numFmtId="0" fontId="19" fillId="2" borderId="0" xfId="0" applyFont="1" applyFill="1"/>
    <xf numFmtId="0" fontId="20" fillId="3" borderId="2" xfId="0" applyFont="1" applyFill="1" applyBorder="1"/>
    <xf numFmtId="0" fontId="17" fillId="2" borderId="2" xfId="0" applyFont="1" applyFill="1" applyBorder="1"/>
    <xf numFmtId="0" fontId="19" fillId="2" borderId="2" xfId="0" applyFont="1" applyFill="1" applyBorder="1"/>
    <xf numFmtId="169" fontId="19" fillId="2" borderId="2" xfId="8" applyNumberFormat="1" applyFont="1" applyFill="1" applyBorder="1"/>
    <xf numFmtId="169" fontId="19" fillId="2" borderId="0" xfId="8" applyNumberFormat="1" applyFont="1" applyFill="1" applyBorder="1"/>
    <xf numFmtId="167" fontId="17" fillId="2" borderId="0" xfId="1" applyNumberFormat="1" applyFont="1" applyFill="1" applyBorder="1"/>
    <xf numFmtId="167" fontId="19" fillId="2" borderId="0" xfId="1" applyNumberFormat="1" applyFont="1" applyFill="1" applyBorder="1"/>
    <xf numFmtId="0" fontId="21" fillId="2" borderId="0" xfId="0" applyFont="1" applyFill="1"/>
    <xf numFmtId="169" fontId="17" fillId="2" borderId="0" xfId="8" applyNumberFormat="1" applyFont="1" applyFill="1"/>
    <xf numFmtId="169" fontId="17" fillId="2" borderId="2" xfId="8" applyNumberFormat="1" applyFont="1" applyFill="1" applyBorder="1"/>
    <xf numFmtId="0" fontId="17" fillId="2" borderId="3" xfId="0" applyFont="1" applyFill="1" applyBorder="1"/>
    <xf numFmtId="169" fontId="17" fillId="2" borderId="3" xfId="8" applyNumberFormat="1" applyFont="1" applyFill="1" applyBorder="1"/>
    <xf numFmtId="169" fontId="17" fillId="2" borderId="0" xfId="8" applyNumberFormat="1" applyFont="1" applyFill="1" applyBorder="1"/>
    <xf numFmtId="167" fontId="17" fillId="2" borderId="2" xfId="1" applyNumberFormat="1" applyFont="1" applyFill="1" applyBorder="1"/>
    <xf numFmtId="0" fontId="22" fillId="2" borderId="0" xfId="0" applyFont="1" applyFill="1"/>
    <xf numFmtId="169" fontId="17" fillId="2" borderId="0" xfId="7" applyNumberFormat="1" applyFont="1" applyFill="1"/>
    <xf numFmtId="170" fontId="17" fillId="2" borderId="0" xfId="8" applyNumberFormat="1" applyFont="1" applyFill="1" applyBorder="1"/>
    <xf numFmtId="167" fontId="17" fillId="2" borderId="1" xfId="1" applyNumberFormat="1" applyFont="1" applyFill="1" applyBorder="1"/>
    <xf numFmtId="171" fontId="17" fillId="2" borderId="0" xfId="0" applyNumberFormat="1" applyFont="1" applyFill="1"/>
    <xf numFmtId="170" fontId="17" fillId="2" borderId="0" xfId="8" applyNumberFormat="1" applyFont="1" applyFill="1"/>
    <xf numFmtId="166" fontId="17" fillId="2" borderId="0" xfId="6" applyNumberFormat="1" applyFont="1" applyFill="1" applyBorder="1"/>
    <xf numFmtId="169" fontId="17" fillId="2" borderId="0" xfId="9" applyNumberFormat="1" applyFont="1" applyFill="1"/>
    <xf numFmtId="169" fontId="17" fillId="2" borderId="0" xfId="0" applyNumberFormat="1" applyFont="1" applyFill="1"/>
    <xf numFmtId="169" fontId="17" fillId="2" borderId="2" xfId="9" applyNumberFormat="1" applyFont="1" applyFill="1" applyBorder="1"/>
    <xf numFmtId="169" fontId="19" fillId="2" borderId="0" xfId="9" applyNumberFormat="1" applyFont="1" applyFill="1" applyBorder="1"/>
    <xf numFmtId="169" fontId="0" fillId="2" borderId="0" xfId="0" applyNumberFormat="1" applyFill="1"/>
    <xf numFmtId="167" fontId="0" fillId="2" borderId="0" xfId="0" applyNumberFormat="1" applyFill="1"/>
    <xf numFmtId="167" fontId="10" fillId="2" borderId="2" xfId="1" applyNumberFormat="1" applyFont="1" applyFill="1" applyBorder="1"/>
    <xf numFmtId="0" fontId="11" fillId="2" borderId="0" xfId="0" applyFont="1" applyFill="1" applyAlignment="1">
      <alignment horizontal="left" vertical="top" wrapText="1"/>
    </xf>
    <xf numFmtId="167" fontId="17" fillId="2" borderId="0" xfId="1" applyNumberFormat="1" applyFont="1" applyFill="1"/>
  </cellXfs>
  <cellStyles count="10">
    <cellStyle name="Comma" xfId="9" builtinId="3"/>
    <cellStyle name="Comma 2" xfId="8" xr:uid="{ED2246F3-BE14-42E2-8E10-03F2E21955AF}"/>
    <cellStyle name="Komma 10" xfId="2" xr:uid="{00000000-0005-0000-0000-000001000000}"/>
    <cellStyle name="Komma 10 2 3" xfId="7" xr:uid="{DCEE8BF4-E09F-49BD-BF7F-BB9557631AD1}"/>
    <cellStyle name="Komma 11" xfId="5" xr:uid="{00000000-0005-0000-0000-000002000000}"/>
    <cellStyle name="Komma 6" xfId="6" xr:uid="{00000000-0005-0000-0000-000003000000}"/>
    <cellStyle name="Normal" xfId="0" builtinId="0"/>
    <cellStyle name="Normal 142" xfId="3" xr:uid="{00000000-0005-0000-0000-000005000000}"/>
    <cellStyle name="Percent" xfId="1" builtinId="5"/>
    <cellStyle name="Prosent 18"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75"/>
  <sheetViews>
    <sheetView workbookViewId="0">
      <selection activeCell="B69" sqref="B69"/>
    </sheetView>
  </sheetViews>
  <sheetFormatPr defaultColWidth="11.42578125" defaultRowHeight="15" x14ac:dyDescent="0.25"/>
  <cols>
    <col min="1" max="1" width="4.140625" style="6" customWidth="1"/>
    <col min="2" max="2" width="106" style="6" customWidth="1"/>
    <col min="3" max="16384" width="11.42578125" style="6"/>
  </cols>
  <sheetData>
    <row r="2" spans="2:5" ht="26.25" x14ac:dyDescent="0.4">
      <c r="B2" s="26" t="s">
        <v>66</v>
      </c>
      <c r="D2" s="10"/>
    </row>
    <row r="4" spans="2:5" ht="108.75" customHeight="1" x14ac:dyDescent="0.25">
      <c r="B4" s="11" t="s">
        <v>60</v>
      </c>
    </row>
    <row r="5" spans="2:5" x14ac:dyDescent="0.25">
      <c r="B5" s="11"/>
    </row>
    <row r="6" spans="2:5" ht="60.75" customHeight="1" x14ac:dyDescent="0.25">
      <c r="B6" s="12" t="s">
        <v>61</v>
      </c>
    </row>
    <row r="7" spans="2:5" ht="14.25" customHeight="1" x14ac:dyDescent="0.25">
      <c r="B7" s="11"/>
    </row>
    <row r="8" spans="2:5" ht="30" customHeight="1" x14ac:dyDescent="0.25">
      <c r="B8" s="12" t="s">
        <v>3</v>
      </c>
      <c r="E8" s="13"/>
    </row>
    <row r="9" spans="2:5" ht="14.25" customHeight="1" x14ac:dyDescent="0.25">
      <c r="B9" s="11"/>
    </row>
    <row r="10" spans="2:5" x14ac:dyDescent="0.25">
      <c r="B10" s="15" t="s">
        <v>6</v>
      </c>
    </row>
    <row r="11" spans="2:5" ht="30" x14ac:dyDescent="0.25">
      <c r="B11" s="12" t="s">
        <v>9</v>
      </c>
    </row>
    <row r="13" spans="2:5" ht="30" x14ac:dyDescent="0.25">
      <c r="B13" s="1" t="s">
        <v>7</v>
      </c>
    </row>
    <row r="15" spans="2:5" x14ac:dyDescent="0.25">
      <c r="B15" s="15" t="s">
        <v>56</v>
      </c>
    </row>
    <row r="16" spans="2:5" x14ac:dyDescent="0.25">
      <c r="B16" s="11" t="s">
        <v>13</v>
      </c>
    </row>
    <row r="17" spans="2:2" x14ac:dyDescent="0.25">
      <c r="B17" s="11"/>
    </row>
    <row r="18" spans="2:2" ht="60" x14ac:dyDescent="0.25">
      <c r="B18" s="11" t="s">
        <v>28</v>
      </c>
    </row>
    <row r="20" spans="2:2" x14ac:dyDescent="0.25">
      <c r="B20" s="15" t="s">
        <v>40</v>
      </c>
    </row>
    <row r="21" spans="2:2" ht="45" x14ac:dyDescent="0.25">
      <c r="B21" s="11" t="s">
        <v>77</v>
      </c>
    </row>
    <row r="23" spans="2:2" x14ac:dyDescent="0.25">
      <c r="B23" s="15" t="s">
        <v>78</v>
      </c>
    </row>
    <row r="24" spans="2:2" ht="60" x14ac:dyDescent="0.25">
      <c r="B24" s="11" t="s">
        <v>80</v>
      </c>
    </row>
    <row r="26" spans="2:2" x14ac:dyDescent="0.25">
      <c r="B26" s="15" t="s">
        <v>79</v>
      </c>
    </row>
    <row r="27" spans="2:2" ht="60" x14ac:dyDescent="0.25">
      <c r="B27" s="11" t="s">
        <v>81</v>
      </c>
    </row>
    <row r="29" spans="2:2" x14ac:dyDescent="0.25">
      <c r="B29" s="16" t="s">
        <v>65</v>
      </c>
    </row>
    <row r="30" spans="2:2" ht="30" x14ac:dyDescent="0.25">
      <c r="B30" s="11" t="s">
        <v>39</v>
      </c>
    </row>
    <row r="32" spans="2:2" x14ac:dyDescent="0.25">
      <c r="B32" s="14" t="s">
        <v>52</v>
      </c>
    </row>
    <row r="34" spans="2:2" x14ac:dyDescent="0.25">
      <c r="B34" s="17" t="s">
        <v>41</v>
      </c>
    </row>
    <row r="35" spans="2:2" x14ac:dyDescent="0.25">
      <c r="B35" s="11" t="s">
        <v>42</v>
      </c>
    </row>
    <row r="36" spans="2:2" x14ac:dyDescent="0.25">
      <c r="B36" s="11"/>
    </row>
    <row r="37" spans="2:2" x14ac:dyDescent="0.25">
      <c r="B37" s="14" t="s">
        <v>53</v>
      </c>
    </row>
    <row r="39" spans="2:2" x14ac:dyDescent="0.25">
      <c r="B39" s="17" t="s">
        <v>43</v>
      </c>
    </row>
    <row r="40" spans="2:2" ht="30" x14ac:dyDescent="0.25">
      <c r="B40" s="11" t="s">
        <v>44</v>
      </c>
    </row>
    <row r="42" spans="2:2" x14ac:dyDescent="0.25">
      <c r="B42" s="14" t="s">
        <v>55</v>
      </c>
    </row>
    <row r="44" spans="2:2" x14ac:dyDescent="0.25">
      <c r="B44" s="16" t="s">
        <v>63</v>
      </c>
    </row>
    <row r="45" spans="2:2" ht="30" x14ac:dyDescent="0.25">
      <c r="B45" s="11" t="s">
        <v>36</v>
      </c>
    </row>
    <row r="47" spans="2:2" x14ac:dyDescent="0.25">
      <c r="B47" s="6" t="s">
        <v>54</v>
      </c>
    </row>
    <row r="49" spans="2:2" x14ac:dyDescent="0.25">
      <c r="B49" s="16" t="s">
        <v>37</v>
      </c>
    </row>
    <row r="50" spans="2:2" ht="45" x14ac:dyDescent="0.25">
      <c r="B50" s="11" t="s">
        <v>38</v>
      </c>
    </row>
    <row r="52" spans="2:2" x14ac:dyDescent="0.25">
      <c r="B52" s="6" t="s">
        <v>62</v>
      </c>
    </row>
    <row r="54" spans="2:2" x14ac:dyDescent="0.25">
      <c r="B54" s="16" t="s">
        <v>25</v>
      </c>
    </row>
    <row r="55" spans="2:2" x14ac:dyDescent="0.25">
      <c r="B55" s="6" t="s">
        <v>26</v>
      </c>
    </row>
    <row r="57" spans="2:2" x14ac:dyDescent="0.25">
      <c r="B57" s="12" t="s">
        <v>76</v>
      </c>
    </row>
    <row r="59" spans="2:2" x14ac:dyDescent="0.25">
      <c r="B59" s="16" t="s">
        <v>64</v>
      </c>
    </row>
    <row r="60" spans="2:2" ht="30" x14ac:dyDescent="0.25">
      <c r="B60" s="12" t="s">
        <v>5</v>
      </c>
    </row>
    <row r="61" spans="2:2" x14ac:dyDescent="0.25">
      <c r="B61" s="11"/>
    </row>
    <row r="62" spans="2:2" x14ac:dyDescent="0.25">
      <c r="B62" s="12" t="s">
        <v>27</v>
      </c>
    </row>
    <row r="64" spans="2:2" x14ac:dyDescent="0.25">
      <c r="B64" s="18" t="s">
        <v>4</v>
      </c>
    </row>
    <row r="65" spans="2:2" ht="30" x14ac:dyDescent="0.25">
      <c r="B65" s="11" t="s">
        <v>45</v>
      </c>
    </row>
    <row r="66" spans="2:2" x14ac:dyDescent="0.25">
      <c r="B66" s="11"/>
    </row>
    <row r="67" spans="2:2" x14ac:dyDescent="0.25">
      <c r="B67" s="11" t="s">
        <v>69</v>
      </c>
    </row>
    <row r="69" spans="2:2" ht="60" x14ac:dyDescent="0.25">
      <c r="B69" s="11" t="s">
        <v>94</v>
      </c>
    </row>
    <row r="70" spans="2:2" x14ac:dyDescent="0.25">
      <c r="B70" s="11"/>
    </row>
    <row r="71" spans="2:2" x14ac:dyDescent="0.25">
      <c r="B71" s="18" t="s">
        <v>95</v>
      </c>
    </row>
    <row r="72" spans="2:2" x14ac:dyDescent="0.25">
      <c r="B72" s="11" t="s">
        <v>96</v>
      </c>
    </row>
    <row r="74" spans="2:2" x14ac:dyDescent="0.25">
      <c r="B74" s="15" t="s">
        <v>67</v>
      </c>
    </row>
    <row r="75" spans="2:2" x14ac:dyDescent="0.25">
      <c r="B75" s="6" t="s">
        <v>68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CA1D-7B3B-46D8-8DD7-2DD5FD6F6765}">
  <sheetPr>
    <tabColor rgb="FF92D050"/>
  </sheetPr>
  <dimension ref="A1:AG69"/>
  <sheetViews>
    <sheetView tabSelected="1" topLeftCell="A37" zoomScaleNormal="100" workbookViewId="0">
      <selection activeCell="F62" sqref="F62"/>
    </sheetView>
  </sheetViews>
  <sheetFormatPr defaultColWidth="11.42578125" defaultRowHeight="15" x14ac:dyDescent="0.25"/>
  <cols>
    <col min="1" max="1" width="3.85546875" style="6" customWidth="1"/>
    <col min="2" max="2" width="53.140625" style="6" customWidth="1"/>
    <col min="3" max="3" width="7.5703125" style="6" customWidth="1"/>
    <col min="4" max="8" width="10.7109375" style="6" bestFit="1" customWidth="1"/>
    <col min="9" max="9" width="3.42578125" style="6" customWidth="1"/>
    <col min="10" max="13" width="9.28515625" style="6" customWidth="1"/>
    <col min="14" max="14" width="3.42578125" style="6" customWidth="1"/>
    <col min="15" max="18" width="9.28515625" style="6" customWidth="1"/>
    <col min="19" max="19" width="3.42578125" style="6" customWidth="1"/>
    <col min="20" max="23" width="9.28515625" style="6" customWidth="1"/>
    <col min="24" max="24" width="3.42578125" style="6" customWidth="1"/>
    <col min="25" max="28" width="9.28515625" style="6" customWidth="1"/>
    <col min="29" max="29" width="3.42578125" style="6" customWidth="1"/>
    <col min="30" max="33" width="9.28515625" style="6" customWidth="1"/>
    <col min="34" max="16384" width="11.42578125" style="6"/>
  </cols>
  <sheetData>
    <row r="1" spans="2:33" ht="12.6" customHeight="1" x14ac:dyDescent="0.25"/>
    <row r="2" spans="2:33" ht="31.5" x14ac:dyDescent="0.5">
      <c r="B2" s="22" t="s">
        <v>2</v>
      </c>
      <c r="C2" s="7"/>
      <c r="J2" s="20" t="s">
        <v>11</v>
      </c>
      <c r="K2" s="20"/>
      <c r="L2" s="20"/>
      <c r="M2" s="21"/>
      <c r="O2" s="20" t="s">
        <v>70</v>
      </c>
      <c r="P2" s="20"/>
      <c r="Q2" s="20"/>
      <c r="R2" s="21"/>
      <c r="T2" s="20" t="s">
        <v>10</v>
      </c>
      <c r="U2" s="20"/>
      <c r="V2" s="20"/>
      <c r="W2" s="21"/>
      <c r="Y2" s="20" t="s">
        <v>8</v>
      </c>
      <c r="Z2" s="20"/>
      <c r="AA2" s="20"/>
      <c r="AB2" s="21"/>
      <c r="AD2" s="20" t="s">
        <v>12</v>
      </c>
      <c r="AE2" s="20"/>
      <c r="AF2" s="20"/>
      <c r="AG2" s="21"/>
    </row>
    <row r="3" spans="2:33" ht="25.5" customHeight="1" x14ac:dyDescent="0.25">
      <c r="B3" s="9"/>
      <c r="C3" s="9"/>
      <c r="D3" s="23" t="s">
        <v>98</v>
      </c>
      <c r="E3" s="23" t="s">
        <v>99</v>
      </c>
      <c r="F3" s="23" t="s">
        <v>100</v>
      </c>
      <c r="G3" s="23" t="s">
        <v>101</v>
      </c>
      <c r="H3" s="23" t="s">
        <v>71</v>
      </c>
      <c r="J3" s="23" t="str">
        <f>+D3</f>
        <v>Q3
2023</v>
      </c>
      <c r="K3" s="23" t="str">
        <f>+E3</f>
        <v>Q3
 2022</v>
      </c>
      <c r="L3" s="23" t="str">
        <f>+F3</f>
        <v>Q1-Q3 
2023</v>
      </c>
      <c r="M3" s="23" t="str">
        <f>+G3</f>
        <v>Q1-Q3
 2022</v>
      </c>
      <c r="O3" s="23" t="str">
        <f>+J3</f>
        <v>Q3
2023</v>
      </c>
      <c r="P3" s="23" t="str">
        <f>+K3</f>
        <v>Q3
 2022</v>
      </c>
      <c r="Q3" s="23" t="str">
        <f>+L3</f>
        <v>Q1-Q3 
2023</v>
      </c>
      <c r="R3" s="23" t="str">
        <f>+M3</f>
        <v>Q1-Q3
 2022</v>
      </c>
      <c r="T3" s="23" t="str">
        <f t="shared" ref="T3:W3" si="0">+O3</f>
        <v>Q3
2023</v>
      </c>
      <c r="U3" s="23" t="str">
        <f t="shared" si="0"/>
        <v>Q3
 2022</v>
      </c>
      <c r="V3" s="23" t="str">
        <f t="shared" si="0"/>
        <v>Q1-Q3 
2023</v>
      </c>
      <c r="W3" s="23" t="str">
        <f t="shared" si="0"/>
        <v>Q1-Q3
 2022</v>
      </c>
      <c r="Y3" s="23" t="str">
        <f t="shared" ref="Y3:AB3" si="1">+T3</f>
        <v>Q3
2023</v>
      </c>
      <c r="Z3" s="23" t="str">
        <f t="shared" si="1"/>
        <v>Q3
 2022</v>
      </c>
      <c r="AA3" s="23" t="str">
        <f t="shared" si="1"/>
        <v>Q1-Q3 
2023</v>
      </c>
      <c r="AB3" s="23" t="str">
        <f t="shared" si="1"/>
        <v>Q1-Q3
 2022</v>
      </c>
      <c r="AD3" s="23" t="str">
        <f t="shared" ref="AD3:AG3" si="2">+Y3</f>
        <v>Q3
2023</v>
      </c>
      <c r="AE3" s="23" t="str">
        <f t="shared" si="2"/>
        <v>Q3
 2022</v>
      </c>
      <c r="AF3" s="23" t="str">
        <f t="shared" si="2"/>
        <v>Q1-Q3 
2023</v>
      </c>
      <c r="AG3" s="23" t="str">
        <f t="shared" si="2"/>
        <v>Q1-Q3
 2022</v>
      </c>
    </row>
    <row r="4" spans="2:33" x14ac:dyDescent="0.25">
      <c r="B4" s="21" t="s">
        <v>82</v>
      </c>
      <c r="C4" s="21" t="s">
        <v>21</v>
      </c>
      <c r="D4" s="50">
        <v>1362.1373808600001</v>
      </c>
      <c r="E4" s="50">
        <v>923.95552453999971</v>
      </c>
      <c r="F4" s="50">
        <v>8362.79009142</v>
      </c>
      <c r="G4" s="50">
        <v>5822.5845132800005</v>
      </c>
      <c r="H4" s="50">
        <v>7097.7816883100004</v>
      </c>
      <c r="I4" s="51"/>
      <c r="J4" s="50">
        <v>894.45392286999959</v>
      </c>
      <c r="K4" s="50">
        <v>459.38759334999986</v>
      </c>
      <c r="L4" s="50">
        <v>3188.6875183899997</v>
      </c>
      <c r="M4" s="50">
        <v>1518.51760954</v>
      </c>
      <c r="N4" s="50"/>
      <c r="O4" s="50">
        <v>216.94581040000025</v>
      </c>
      <c r="P4" s="50">
        <v>230.62048757999992</v>
      </c>
      <c r="Q4" s="50">
        <v>2032.7321715200001</v>
      </c>
      <c r="R4" s="50">
        <v>1689.13478173</v>
      </c>
      <c r="S4" s="50"/>
      <c r="T4" s="50">
        <v>189.03475245000004</v>
      </c>
      <c r="U4" s="50">
        <v>172.99515901000007</v>
      </c>
      <c r="V4" s="50">
        <v>1728.1189680500001</v>
      </c>
      <c r="W4" s="50">
        <v>1466.5389064400001</v>
      </c>
      <c r="X4" s="50"/>
      <c r="Y4" s="50">
        <v>67.153392830000257</v>
      </c>
      <c r="Z4" s="50">
        <v>59.167177289999927</v>
      </c>
      <c r="AA4" s="50">
        <v>1172.2516991300001</v>
      </c>
      <c r="AB4" s="50">
        <v>934.56170714999996</v>
      </c>
      <c r="AC4" s="50"/>
      <c r="AD4" s="50">
        <v>-5.4504976899999917</v>
      </c>
      <c r="AE4" s="50">
        <v>1.7851073099999724</v>
      </c>
      <c r="AF4" s="50">
        <v>240.99973433000002</v>
      </c>
      <c r="AG4" s="50">
        <v>213.83150841999998</v>
      </c>
    </row>
    <row r="5" spans="2:33" x14ac:dyDescent="0.25">
      <c r="B5" s="21"/>
      <c r="C5" s="21"/>
      <c r="D5" s="50"/>
      <c r="E5" s="50"/>
      <c r="F5" s="50"/>
      <c r="G5" s="50"/>
      <c r="H5" s="50"/>
      <c r="I5" s="51"/>
      <c r="J5" s="51"/>
      <c r="K5" s="51"/>
      <c r="L5" s="51"/>
      <c r="M5" s="51"/>
      <c r="N5" s="51"/>
      <c r="O5" s="50"/>
      <c r="P5" s="50"/>
      <c r="Q5" s="51"/>
      <c r="R5" s="51"/>
      <c r="S5" s="51"/>
      <c r="T5" s="50"/>
      <c r="U5" s="50"/>
      <c r="V5" s="51"/>
      <c r="W5" s="51"/>
      <c r="X5" s="51"/>
      <c r="Y5" s="50"/>
      <c r="Z5" s="50"/>
      <c r="AA5" s="51"/>
      <c r="AB5" s="51"/>
      <c r="AC5" s="51"/>
      <c r="AD5" s="51"/>
      <c r="AE5" s="51"/>
      <c r="AF5" s="51"/>
      <c r="AG5" s="51"/>
    </row>
    <row r="6" spans="2:33" s="16" customFormat="1" x14ac:dyDescent="0.25">
      <c r="B6" s="21" t="s">
        <v>46</v>
      </c>
      <c r="C6" s="21" t="s">
        <v>21</v>
      </c>
      <c r="D6" s="50">
        <v>2365.6920079999991</v>
      </c>
      <c r="E6" s="50">
        <v>1614.9242233074583</v>
      </c>
      <c r="F6" s="50">
        <v>6739.2986396899996</v>
      </c>
      <c r="G6" s="50">
        <v>4837.7066567033753</v>
      </c>
      <c r="H6" s="50">
        <v>6619.1178831120596</v>
      </c>
      <c r="I6" s="24"/>
      <c r="J6" s="50">
        <v>952.07781374999945</v>
      </c>
      <c r="K6" s="50">
        <v>450.75592984117333</v>
      </c>
      <c r="L6" s="50">
        <v>2456.7878539599997</v>
      </c>
      <c r="M6" s="50">
        <v>1291.6523160448062</v>
      </c>
      <c r="N6" s="24"/>
      <c r="O6" s="50">
        <v>574.93002233000038</v>
      </c>
      <c r="P6" s="50">
        <v>459.83033651813389</v>
      </c>
      <c r="Q6" s="50">
        <v>1760.2994231200003</v>
      </c>
      <c r="R6" s="50">
        <v>1427.2677662476981</v>
      </c>
      <c r="S6" s="24"/>
      <c r="T6" s="50">
        <v>459.20659272000012</v>
      </c>
      <c r="U6" s="50">
        <v>391.08703650000001</v>
      </c>
      <c r="V6" s="50">
        <v>1378.82586358</v>
      </c>
      <c r="W6" s="50">
        <v>1175.3320955500001</v>
      </c>
      <c r="X6" s="24"/>
      <c r="Y6" s="50">
        <v>339.70982512000035</v>
      </c>
      <c r="Z6" s="50">
        <v>262.8016077325737</v>
      </c>
      <c r="AA6" s="50">
        <v>968.55397529000015</v>
      </c>
      <c r="AB6" s="50">
        <v>765.74916682476146</v>
      </c>
      <c r="AC6" s="24"/>
      <c r="AD6" s="50">
        <v>39.767754080000003</v>
      </c>
      <c r="AE6" s="50">
        <v>50.44931271557747</v>
      </c>
      <c r="AF6" s="50">
        <v>174.83152374000002</v>
      </c>
      <c r="AG6" s="50">
        <v>177.70531203610997</v>
      </c>
    </row>
    <row r="7" spans="2:33" x14ac:dyDescent="0.25">
      <c r="B7" s="21" t="s">
        <v>47</v>
      </c>
      <c r="C7" s="21" t="s">
        <v>21</v>
      </c>
      <c r="D7" s="50">
        <v>-1831.3751096399999</v>
      </c>
      <c r="E7" s="50">
        <v>-1222.9129692770896</v>
      </c>
      <c r="F7" s="50">
        <v>-5218.3848182499996</v>
      </c>
      <c r="G7" s="50">
        <v>-3660.6979367443778</v>
      </c>
      <c r="H7" s="50">
        <v>-5044.7629383785843</v>
      </c>
      <c r="I7" s="51"/>
      <c r="J7" s="50">
        <v>-728.3036420100002</v>
      </c>
      <c r="K7" s="50">
        <v>-369.6906868778924</v>
      </c>
      <c r="L7" s="50">
        <v>-1663.4338051500001</v>
      </c>
      <c r="M7" s="50">
        <v>-953.21980378443948</v>
      </c>
      <c r="N7" s="51"/>
      <c r="O7" s="50">
        <v>-363.66174321000005</v>
      </c>
      <c r="P7" s="50">
        <v>-316.08999685465176</v>
      </c>
      <c r="Q7" s="50">
        <v>-1345.1838961200001</v>
      </c>
      <c r="R7" s="50">
        <v>-1032.7489926793171</v>
      </c>
      <c r="S7" s="51"/>
      <c r="T7" s="50">
        <v>-461.60332320999999</v>
      </c>
      <c r="U7" s="50">
        <v>-251.14711869674727</v>
      </c>
      <c r="V7" s="50">
        <v>-1216.68204266</v>
      </c>
      <c r="W7" s="50">
        <v>-859.78295146743221</v>
      </c>
      <c r="X7" s="51"/>
      <c r="Y7" s="50">
        <v>-242.37413330000004</v>
      </c>
      <c r="Z7" s="50">
        <v>-236.75096317053493</v>
      </c>
      <c r="AA7" s="50">
        <v>-870.13698320000003</v>
      </c>
      <c r="AB7" s="50">
        <v>-669.20841340121933</v>
      </c>
      <c r="AC7" s="51"/>
      <c r="AD7" s="50">
        <v>-35.432267909999993</v>
      </c>
      <c r="AE7" s="50">
        <v>-49.234203677263608</v>
      </c>
      <c r="AF7" s="50">
        <v>-122.94809112</v>
      </c>
      <c r="AG7" s="50">
        <v>-145.73777541197029</v>
      </c>
    </row>
    <row r="8" spans="2:33" x14ac:dyDescent="0.25">
      <c r="B8" s="21" t="s">
        <v>48</v>
      </c>
      <c r="C8" s="21" t="s">
        <v>21</v>
      </c>
      <c r="D8" s="50">
        <v>-253.75964494000004</v>
      </c>
      <c r="E8" s="50">
        <v>-168.73384472846172</v>
      </c>
      <c r="F8" s="50">
        <v>-729.32507650000002</v>
      </c>
      <c r="G8" s="50">
        <v>-516.05057095431584</v>
      </c>
      <c r="H8" s="50">
        <v>-734.49347848888817</v>
      </c>
      <c r="I8" s="51"/>
      <c r="J8" s="50">
        <v>-105.50289103000009</v>
      </c>
      <c r="K8" s="50">
        <v>-63.357618691164816</v>
      </c>
      <c r="L8" s="50">
        <v>-308.19289117000005</v>
      </c>
      <c r="M8" s="50">
        <v>-193.24174597028053</v>
      </c>
      <c r="N8" s="51"/>
      <c r="O8" s="50">
        <v>-77.09758629000001</v>
      </c>
      <c r="P8" s="50">
        <v>-59.070217442092243</v>
      </c>
      <c r="Q8" s="50">
        <v>-236.92054309</v>
      </c>
      <c r="R8" s="50">
        <v>-171.36900637815975</v>
      </c>
      <c r="S8" s="51"/>
      <c r="T8" s="50">
        <v>-38.491137739999999</v>
      </c>
      <c r="U8" s="50">
        <v>-25.120139590329508</v>
      </c>
      <c r="V8" s="50">
        <v>-92.507024599999994</v>
      </c>
      <c r="W8" s="50">
        <v>-74.744698703706547</v>
      </c>
      <c r="X8" s="51"/>
      <c r="Y8" s="50">
        <v>-27.526102399999999</v>
      </c>
      <c r="Z8" s="50">
        <v>-18.734357568020435</v>
      </c>
      <c r="AA8" s="50">
        <v>-71.636071700000002</v>
      </c>
      <c r="AB8" s="50">
        <v>-54.084701105977231</v>
      </c>
      <c r="AC8" s="51"/>
      <c r="AD8" s="50">
        <v>-5.1419274799999979</v>
      </c>
      <c r="AE8" s="50">
        <v>-2.4515114368546866</v>
      </c>
      <c r="AF8" s="50">
        <v>-20.06854594</v>
      </c>
      <c r="AG8" s="50">
        <v>-22.610418796191716</v>
      </c>
    </row>
    <row r="9" spans="2:33" x14ac:dyDescent="0.25">
      <c r="B9" s="29" t="s">
        <v>72</v>
      </c>
      <c r="C9" s="30" t="s">
        <v>21</v>
      </c>
      <c r="D9" s="52">
        <f>SUM(D6:D8)</f>
        <v>280.55725341999914</v>
      </c>
      <c r="E9" s="52">
        <f>SUM(E6:E8)</f>
        <v>223.277409301907</v>
      </c>
      <c r="F9" s="52">
        <f>SUM(F6:F8)</f>
        <v>791.58874493999997</v>
      </c>
      <c r="G9" s="52">
        <f>SUM(G6:G8)</f>
        <v>660.95814900468167</v>
      </c>
      <c r="H9" s="52">
        <f>SUM(H6:H8)</f>
        <v>839.86146624458718</v>
      </c>
      <c r="I9" s="51"/>
      <c r="J9" s="52">
        <f>SUM(J6:J8)</f>
        <v>118.27128070999916</v>
      </c>
      <c r="K9" s="52">
        <f>SUM(K6:K8)</f>
        <v>17.707624272116107</v>
      </c>
      <c r="L9" s="52">
        <f>SUM(L6:L8)</f>
        <v>485.16115763999949</v>
      </c>
      <c r="M9" s="52">
        <f>SUM(M6:M8)</f>
        <v>145.19076629008617</v>
      </c>
      <c r="N9" s="51"/>
      <c r="O9" s="52">
        <f>SUM(O6:O8)</f>
        <v>134.17069283000032</v>
      </c>
      <c r="P9" s="52">
        <f>SUM(P6:P8)</f>
        <v>84.670122221389889</v>
      </c>
      <c r="Q9" s="52">
        <f>SUM(Q6:Q8)</f>
        <v>178.19498391000016</v>
      </c>
      <c r="R9" s="52">
        <f>SUM(R6:R8)</f>
        <v>223.14976719022124</v>
      </c>
      <c r="S9" s="51"/>
      <c r="T9" s="52">
        <f>SUM(T6:T8)</f>
        <v>-40.887868229999867</v>
      </c>
      <c r="U9" s="52">
        <f>SUM(U6:U8)</f>
        <v>114.81977821292324</v>
      </c>
      <c r="V9" s="52">
        <f>SUM(V6:V8)</f>
        <v>69.636796320000059</v>
      </c>
      <c r="W9" s="52">
        <f>SUM(W6:W8)</f>
        <v>240.80444537886132</v>
      </c>
      <c r="X9" s="51"/>
      <c r="Y9" s="52">
        <f>SUM(Y6:Y8)</f>
        <v>69.809589420000307</v>
      </c>
      <c r="Z9" s="52">
        <f>SUM(Z6:Z8)</f>
        <v>7.3162869940183342</v>
      </c>
      <c r="AA9" s="52">
        <f>SUM(AA6:AA8)</f>
        <v>26.780920390000119</v>
      </c>
      <c r="AB9" s="52">
        <f>SUM(AB6:AB8)</f>
        <v>42.456052317564897</v>
      </c>
      <c r="AC9" s="51"/>
      <c r="AD9" s="52">
        <f>SUM(AD6:AD8)</f>
        <v>-0.80644130999998787</v>
      </c>
      <c r="AE9" s="52">
        <f>SUM(AE6:AE8)</f>
        <v>-1.2364023985408243</v>
      </c>
      <c r="AF9" s="52">
        <f>SUM(AF6:AF8)</f>
        <v>31.814886680000022</v>
      </c>
      <c r="AG9" s="52">
        <f>SUM(AG6:AG8)</f>
        <v>9.3571178279479668</v>
      </c>
    </row>
    <row r="10" spans="2:33" x14ac:dyDescent="0.25">
      <c r="B10" s="24"/>
      <c r="C10" s="21"/>
      <c r="D10" s="53"/>
      <c r="E10" s="53"/>
      <c r="F10" s="53"/>
      <c r="G10" s="53"/>
      <c r="H10" s="53"/>
      <c r="I10" s="51"/>
      <c r="J10" s="53"/>
      <c r="K10" s="53"/>
      <c r="L10" s="53"/>
      <c r="M10" s="53"/>
      <c r="N10" s="51"/>
      <c r="O10" s="53"/>
      <c r="P10" s="53"/>
      <c r="Q10" s="53"/>
      <c r="R10" s="53"/>
      <c r="S10" s="51"/>
      <c r="T10" s="53"/>
      <c r="U10" s="53"/>
      <c r="V10" s="53"/>
      <c r="W10" s="53"/>
      <c r="X10" s="51"/>
      <c r="Y10" s="53"/>
      <c r="Z10" s="53"/>
      <c r="AA10" s="53"/>
      <c r="AB10" s="53"/>
      <c r="AC10" s="51"/>
      <c r="AD10" s="53"/>
      <c r="AE10" s="53"/>
      <c r="AF10" s="53"/>
      <c r="AG10" s="53"/>
    </row>
    <row r="11" spans="2:33" x14ac:dyDescent="0.25">
      <c r="B11" s="21" t="s">
        <v>73</v>
      </c>
      <c r="C11" s="21" t="s">
        <v>21</v>
      </c>
      <c r="D11" s="50">
        <v>-157.86456957000001</v>
      </c>
      <c r="E11" s="50">
        <v>-209.27597863505076</v>
      </c>
      <c r="F11" s="50">
        <v>-441.38048000000003</v>
      </c>
      <c r="G11" s="50">
        <v>-598.35055385021587</v>
      </c>
      <c r="H11" s="50">
        <v>-826.44084318000012</v>
      </c>
      <c r="I11" s="51"/>
      <c r="J11" s="50">
        <v>-113.69193031</v>
      </c>
      <c r="K11" s="50">
        <v>-84.902328429999983</v>
      </c>
      <c r="L11" s="50">
        <v>-277.21807744</v>
      </c>
      <c r="M11" s="50">
        <v>-253.06208859999998</v>
      </c>
      <c r="N11" s="51"/>
      <c r="O11" s="50">
        <v>-31.844107319999992</v>
      </c>
      <c r="P11" s="50">
        <v>-56.79114897505071</v>
      </c>
      <c r="Q11" s="50">
        <v>-86.408127280000002</v>
      </c>
      <c r="R11" s="50">
        <v>-143.01079592021583</v>
      </c>
      <c r="S11" s="51"/>
      <c r="T11" s="50">
        <v>-3.0447303400000045</v>
      </c>
      <c r="U11" s="50">
        <v>-35.982453610000022</v>
      </c>
      <c r="V11" s="50">
        <v>-17.904432330000002</v>
      </c>
      <c r="W11" s="50">
        <v>-108.22707897000001</v>
      </c>
      <c r="X11" s="51"/>
      <c r="Y11" s="50">
        <v>-8.9485641199999932</v>
      </c>
      <c r="Z11" s="50">
        <v>-27.545022949999996</v>
      </c>
      <c r="AA11" s="50">
        <v>-58.566022969999999</v>
      </c>
      <c r="AB11" s="50">
        <v>-80.235668849999996</v>
      </c>
      <c r="AC11" s="51"/>
      <c r="AD11" s="50">
        <v>-0.33523747999999998</v>
      </c>
      <c r="AE11" s="50">
        <v>-4.0550246699999999</v>
      </c>
      <c r="AF11" s="50">
        <v>-1.2838199799999999</v>
      </c>
      <c r="AG11" s="50">
        <v>-13.81492151</v>
      </c>
    </row>
    <row r="12" spans="2:33" x14ac:dyDescent="0.25">
      <c r="B12" s="21" t="s">
        <v>74</v>
      </c>
      <c r="C12" s="21" t="s">
        <v>21</v>
      </c>
      <c r="D12" s="50">
        <v>76.31814171000002</v>
      </c>
      <c r="E12" s="50">
        <v>202.1987556106954</v>
      </c>
      <c r="F12" s="50">
        <v>368.55138017999997</v>
      </c>
      <c r="G12" s="50">
        <v>471.43828667516703</v>
      </c>
      <c r="H12" s="50">
        <v>687.33741941708513</v>
      </c>
      <c r="I12" s="51"/>
      <c r="J12" s="50">
        <v>50.557440809999974</v>
      </c>
      <c r="K12" s="50">
        <v>94.588110565700291</v>
      </c>
      <c r="L12" s="50">
        <v>255.60677622999998</v>
      </c>
      <c r="M12" s="50">
        <v>192.38464761055857</v>
      </c>
      <c r="N12" s="51"/>
      <c r="O12" s="50">
        <v>4.7877561200000001</v>
      </c>
      <c r="P12" s="50">
        <v>38.035589296029968</v>
      </c>
      <c r="Q12" s="50">
        <v>12.150305379999999</v>
      </c>
      <c r="R12" s="50">
        <v>111.74157780251235</v>
      </c>
      <c r="S12" s="51"/>
      <c r="T12" s="50">
        <v>9.4822227899999998</v>
      </c>
      <c r="U12" s="50">
        <v>21.292635396119564</v>
      </c>
      <c r="V12" s="50">
        <v>1.242688639999999</v>
      </c>
      <c r="W12" s="50">
        <v>67.551549048344796</v>
      </c>
      <c r="X12" s="51"/>
      <c r="Y12" s="50">
        <v>11.514747309999976</v>
      </c>
      <c r="Z12" s="50">
        <v>44.705274392622584</v>
      </c>
      <c r="AA12" s="50">
        <v>99.470887209999987</v>
      </c>
      <c r="AB12" s="50">
        <v>86.281473930113975</v>
      </c>
      <c r="AC12" s="51"/>
      <c r="AD12" s="50">
        <v>-2.4025319999999989E-2</v>
      </c>
      <c r="AE12" s="50">
        <v>3.5771459602229569</v>
      </c>
      <c r="AF12" s="50">
        <v>8.0722719999999998E-2</v>
      </c>
      <c r="AG12" s="50">
        <v>13.479038283637269</v>
      </c>
    </row>
    <row r="13" spans="2:33" x14ac:dyDescent="0.25">
      <c r="B13" s="29" t="s">
        <v>49</v>
      </c>
      <c r="C13" s="30" t="s">
        <v>21</v>
      </c>
      <c r="D13" s="52">
        <f>SUM(D11:D12)</f>
        <v>-81.546427859999994</v>
      </c>
      <c r="E13" s="52">
        <f t="shared" ref="E13:H13" si="3">SUM(E11:E12)</f>
        <v>-7.0772230243553622</v>
      </c>
      <c r="F13" s="52">
        <f t="shared" si="3"/>
        <v>-72.829099820000067</v>
      </c>
      <c r="G13" s="52">
        <f t="shared" si="3"/>
        <v>-126.91226717504884</v>
      </c>
      <c r="H13" s="52">
        <f t="shared" si="3"/>
        <v>-139.10342376291499</v>
      </c>
      <c r="I13" s="51"/>
      <c r="J13" s="52">
        <f>SUM(J11:J12)</f>
        <v>-63.134489500000029</v>
      </c>
      <c r="K13" s="52">
        <f t="shared" ref="K13" si="4">SUM(K11:K12)</f>
        <v>9.6857821357003075</v>
      </c>
      <c r="L13" s="52">
        <f t="shared" ref="L13" si="5">SUM(L11:L12)</f>
        <v>-21.611301210000022</v>
      </c>
      <c r="M13" s="52">
        <f t="shared" ref="M13" si="6">SUM(M11:M12)</f>
        <v>-60.677440989441408</v>
      </c>
      <c r="N13" s="51"/>
      <c r="O13" s="52">
        <f>SUM(O11:O12)</f>
        <v>-27.056351199999991</v>
      </c>
      <c r="P13" s="52">
        <f t="shared" ref="P13" si="7">SUM(P11:P12)</f>
        <v>-18.755559679020742</v>
      </c>
      <c r="Q13" s="52">
        <f t="shared" ref="Q13" si="8">SUM(Q11:Q12)</f>
        <v>-74.25782190000001</v>
      </c>
      <c r="R13" s="52">
        <f t="shared" ref="R13" si="9">SUM(R11:R12)</f>
        <v>-31.269218117703474</v>
      </c>
      <c r="S13" s="51"/>
      <c r="T13" s="52">
        <f>SUM(T11:T12)</f>
        <v>6.4374924499999953</v>
      </c>
      <c r="U13" s="52">
        <f t="shared" ref="U13" si="10">SUM(U11:U12)</f>
        <v>-14.689818213880457</v>
      </c>
      <c r="V13" s="52">
        <f t="shared" ref="V13" si="11">SUM(V11:V12)</f>
        <v>-16.661743690000002</v>
      </c>
      <c r="W13" s="52">
        <f t="shared" ref="W13" si="12">SUM(W11:W12)</f>
        <v>-40.675529921655212</v>
      </c>
      <c r="X13" s="51"/>
      <c r="Y13" s="52">
        <f>SUM(Y11:Y12)</f>
        <v>2.5661831899999825</v>
      </c>
      <c r="Z13" s="52">
        <f t="shared" ref="Z13" si="13">SUM(Z11:Z12)</f>
        <v>17.160251442622588</v>
      </c>
      <c r="AA13" s="52">
        <f t="shared" ref="AA13" si="14">SUM(AA11:AA12)</f>
        <v>40.904864239999988</v>
      </c>
      <c r="AB13" s="52">
        <f t="shared" ref="AB13" si="15">SUM(AB11:AB12)</f>
        <v>6.0458050801139791</v>
      </c>
      <c r="AC13" s="51"/>
      <c r="AD13" s="52">
        <f>SUM(AD11:AD12)</f>
        <v>-0.35926279999999999</v>
      </c>
      <c r="AE13" s="52">
        <f t="shared" ref="AE13" si="16">SUM(AE11:AE12)</f>
        <v>-0.47787870977704294</v>
      </c>
      <c r="AF13" s="52">
        <f t="shared" ref="AF13" si="17">SUM(AF11:AF12)</f>
        <v>-1.2030972599999998</v>
      </c>
      <c r="AG13" s="52">
        <f t="shared" ref="AG13" si="18">SUM(AG11:AG12)</f>
        <v>-0.33588322636273027</v>
      </c>
    </row>
    <row r="14" spans="2:33" x14ac:dyDescent="0.25">
      <c r="B14" s="29"/>
      <c r="C14" s="30"/>
      <c r="D14" s="52"/>
      <c r="E14" s="52"/>
      <c r="F14" s="52"/>
      <c r="G14" s="52"/>
      <c r="H14" s="52"/>
      <c r="I14" s="51"/>
      <c r="J14" s="52"/>
      <c r="K14" s="52"/>
      <c r="L14" s="52"/>
      <c r="M14" s="52"/>
      <c r="N14" s="51"/>
      <c r="O14" s="52"/>
      <c r="P14" s="52"/>
      <c r="Q14" s="52"/>
      <c r="R14" s="52"/>
      <c r="S14" s="51"/>
      <c r="T14" s="52"/>
      <c r="U14" s="52"/>
      <c r="V14" s="52"/>
      <c r="W14" s="52"/>
      <c r="X14" s="51"/>
      <c r="Y14" s="52"/>
      <c r="Z14" s="52"/>
      <c r="AA14" s="52"/>
      <c r="AB14" s="52"/>
      <c r="AC14" s="51"/>
      <c r="AD14" s="52"/>
      <c r="AE14" s="52"/>
      <c r="AF14" s="52"/>
      <c r="AG14" s="52"/>
    </row>
    <row r="15" spans="2:33" s="16" customFormat="1" x14ac:dyDescent="0.25">
      <c r="B15" s="31" t="s">
        <v>75</v>
      </c>
      <c r="C15" s="31" t="s">
        <v>21</v>
      </c>
      <c r="D15" s="32">
        <f>+D13+D9</f>
        <v>199.01082555999915</v>
      </c>
      <c r="E15" s="32">
        <f>+E13+E9</f>
        <v>216.20018627755164</v>
      </c>
      <c r="F15" s="32">
        <f>+F13+F9</f>
        <v>718.75964511999996</v>
      </c>
      <c r="G15" s="32">
        <f>+G13+G9</f>
        <v>534.04588182963289</v>
      </c>
      <c r="H15" s="32">
        <f>+H13+H9</f>
        <v>700.75804248167219</v>
      </c>
      <c r="I15" s="24"/>
      <c r="J15" s="32">
        <f>+J13+J9</f>
        <v>55.136791209999132</v>
      </c>
      <c r="K15" s="32">
        <f>+K13+K9</f>
        <v>27.393406407816414</v>
      </c>
      <c r="L15" s="32">
        <f>+L13+L9</f>
        <v>463.54985642999947</v>
      </c>
      <c r="M15" s="32">
        <f>+M13+M9</f>
        <v>84.513325300644766</v>
      </c>
      <c r="N15" s="24"/>
      <c r="O15" s="32">
        <f>+O13+O9</f>
        <v>107.11434163000033</v>
      </c>
      <c r="P15" s="32">
        <f>+P13+P9</f>
        <v>65.91456254236914</v>
      </c>
      <c r="Q15" s="32">
        <f>+Q13+Q9</f>
        <v>103.93716201000015</v>
      </c>
      <c r="R15" s="32">
        <f>+R13+R9</f>
        <v>191.88054907251777</v>
      </c>
      <c r="S15" s="24"/>
      <c r="T15" s="32">
        <f>+T13+T9</f>
        <v>-34.450375779999874</v>
      </c>
      <c r="U15" s="32">
        <f>+U13+U9</f>
        <v>100.12995999904278</v>
      </c>
      <c r="V15" s="32">
        <f>+V13+V9</f>
        <v>52.975052630000057</v>
      </c>
      <c r="W15" s="32">
        <f>+W13+W9</f>
        <v>200.12891545720612</v>
      </c>
      <c r="X15" s="24"/>
      <c r="Y15" s="32">
        <f>+Y13+Y9</f>
        <v>72.375772610000297</v>
      </c>
      <c r="Z15" s="32">
        <f>+Z13+Z9</f>
        <v>24.476538436640922</v>
      </c>
      <c r="AA15" s="32">
        <f>+AA13+AA9</f>
        <v>67.685784630000114</v>
      </c>
      <c r="AB15" s="32">
        <f>+AB13+AB9</f>
        <v>48.501857397678876</v>
      </c>
      <c r="AC15" s="24"/>
      <c r="AD15" s="32">
        <f>+AD13+AD9</f>
        <v>-1.1657041099999879</v>
      </c>
      <c r="AE15" s="32">
        <f>+AE13+AE9</f>
        <v>-1.7142811083178673</v>
      </c>
      <c r="AF15" s="32">
        <f>+AF13+AF9</f>
        <v>30.611789420000022</v>
      </c>
      <c r="AG15" s="32">
        <f>+AG13+AG9</f>
        <v>9.0212346015852365</v>
      </c>
    </row>
    <row r="16" spans="2:33" s="16" customFormat="1" x14ac:dyDescent="0.25">
      <c r="B16" s="28"/>
      <c r="C16" s="28"/>
      <c r="D16" s="33"/>
      <c r="E16" s="33"/>
      <c r="F16" s="33"/>
      <c r="G16" s="33"/>
      <c r="H16" s="33"/>
      <c r="I16" s="24"/>
      <c r="J16" s="33"/>
      <c r="K16" s="33"/>
      <c r="L16" s="33"/>
      <c r="M16" s="33"/>
      <c r="N16" s="24"/>
      <c r="O16" s="33"/>
      <c r="P16" s="33"/>
      <c r="Q16" s="33"/>
      <c r="R16" s="33"/>
      <c r="S16" s="24"/>
      <c r="T16" s="33"/>
      <c r="U16" s="33"/>
      <c r="V16" s="33"/>
      <c r="W16" s="33"/>
      <c r="X16" s="24"/>
      <c r="Y16" s="33"/>
      <c r="Z16" s="33"/>
      <c r="AA16" s="33"/>
      <c r="AB16" s="33"/>
      <c r="AC16" s="24"/>
      <c r="AD16" s="33"/>
      <c r="AE16" s="33"/>
      <c r="AF16" s="33"/>
      <c r="AG16" s="33"/>
    </row>
    <row r="17" spans="2:33" s="16" customFormat="1" x14ac:dyDescent="0.25">
      <c r="B17" s="21" t="s">
        <v>83</v>
      </c>
      <c r="C17" s="21" t="s">
        <v>21</v>
      </c>
      <c r="D17" s="50">
        <v>-183.98801917771351</v>
      </c>
      <c r="E17" s="50">
        <v>-99.11876309009601</v>
      </c>
      <c r="F17" s="50">
        <v>-326.25940732751343</v>
      </c>
      <c r="G17" s="50">
        <v>-327.27945423541905</v>
      </c>
      <c r="H17" s="50">
        <v>-425.94141554735387</v>
      </c>
      <c r="I17" s="24"/>
      <c r="J17" s="50">
        <v>-65.165999999999997</v>
      </c>
      <c r="K17" s="50">
        <v>-53.888866871400005</v>
      </c>
      <c r="L17" s="50">
        <v>-128.37845366432941</v>
      </c>
      <c r="M17" s="50">
        <v>-147.19785104501489</v>
      </c>
      <c r="N17" s="24"/>
      <c r="O17" s="50">
        <v>-14.4032418777135</v>
      </c>
      <c r="P17" s="50">
        <v>-26.843178062736001</v>
      </c>
      <c r="Q17" s="50">
        <v>-45.069502963184007</v>
      </c>
      <c r="R17" s="50">
        <v>-124.36937083799675</v>
      </c>
      <c r="S17" s="24"/>
      <c r="T17" s="50">
        <v>-80.5</v>
      </c>
      <c r="U17" s="50">
        <v>0</v>
      </c>
      <c r="V17" s="50">
        <v>-118.83764600000001</v>
      </c>
      <c r="W17" s="50">
        <v>0</v>
      </c>
      <c r="X17" s="24"/>
      <c r="Y17" s="50">
        <v>-23.918777299999999</v>
      </c>
      <c r="Z17" s="50">
        <v>-18.386718155960001</v>
      </c>
      <c r="AA17" s="50">
        <v>-33.973804699999995</v>
      </c>
      <c r="AB17" s="50">
        <v>-55.712232352407412</v>
      </c>
      <c r="AC17" s="24"/>
      <c r="AD17" s="50">
        <v>0</v>
      </c>
      <c r="AE17" s="50">
        <v>0</v>
      </c>
      <c r="AF17" s="50">
        <v>0</v>
      </c>
      <c r="AG17" s="50">
        <v>0</v>
      </c>
    </row>
    <row r="18" spans="2:33" s="16" customFormat="1" x14ac:dyDescent="0.25">
      <c r="B18" s="21" t="s">
        <v>84</v>
      </c>
      <c r="C18" s="21" t="s">
        <v>21</v>
      </c>
      <c r="D18" s="50">
        <v>-61.955627553503248</v>
      </c>
      <c r="E18" s="50">
        <v>41.959195371471566</v>
      </c>
      <c r="F18" s="50">
        <v>-36.116694040550243</v>
      </c>
      <c r="G18" s="50">
        <v>138.90047400006276</v>
      </c>
      <c r="H18" s="50">
        <v>133.71379411112702</v>
      </c>
      <c r="I18" s="24"/>
      <c r="J18" s="50">
        <v>-116.37673033835036</v>
      </c>
      <c r="K18" s="50">
        <v>-3.6061582081029901</v>
      </c>
      <c r="L18" s="50">
        <v>-99.468805208033359</v>
      </c>
      <c r="M18" s="50">
        <v>39.817285697673007</v>
      </c>
      <c r="N18" s="24"/>
      <c r="O18" s="50">
        <v>29.782065882839333</v>
      </c>
      <c r="P18" s="50">
        <v>23.9932308976054</v>
      </c>
      <c r="Q18" s="50">
        <v>22.861710804049334</v>
      </c>
      <c r="R18" s="50">
        <v>91.171590130836179</v>
      </c>
      <c r="S18" s="24"/>
      <c r="T18" s="50">
        <v>14.122773360132054</v>
      </c>
      <c r="U18" s="50">
        <v>26.051556000000001</v>
      </c>
      <c r="V18" s="50">
        <v>32.813334360132053</v>
      </c>
      <c r="W18" s="50">
        <v>30.164468650000014</v>
      </c>
      <c r="X18" s="24"/>
      <c r="Y18" s="50">
        <v>11.823726645071563</v>
      </c>
      <c r="Z18" s="50">
        <v>-4.08017794473884</v>
      </c>
      <c r="AA18" s="50">
        <v>-22.241698698262436</v>
      </c>
      <c r="AB18" s="50">
        <v>-20.961280894666423</v>
      </c>
      <c r="AC18" s="24"/>
      <c r="AD18" s="50">
        <v>-1.3074631031958397</v>
      </c>
      <c r="AE18" s="50">
        <v>-0.399255373292</v>
      </c>
      <c r="AF18" s="50">
        <v>29.918764701564157</v>
      </c>
      <c r="AG18" s="50">
        <v>-1.2915895837800007</v>
      </c>
    </row>
    <row r="19" spans="2:33" s="16" customFormat="1" x14ac:dyDescent="0.25">
      <c r="B19" s="21" t="s">
        <v>50</v>
      </c>
      <c r="C19" s="21" t="s">
        <v>21</v>
      </c>
      <c r="D19" s="50">
        <v>-30.023939709999993</v>
      </c>
      <c r="E19" s="50">
        <v>-20.711562741241067</v>
      </c>
      <c r="F19" s="50">
        <v>-94.209571309999987</v>
      </c>
      <c r="G19" s="50">
        <v>-52.075821395060366</v>
      </c>
      <c r="H19" s="50">
        <v>-79.618602311287987</v>
      </c>
      <c r="I19" s="24"/>
      <c r="J19" s="50">
        <v>-25.415137539999996</v>
      </c>
      <c r="K19" s="50">
        <v>-10.903711244638785</v>
      </c>
      <c r="L19" s="50">
        <v>-64.419556689999993</v>
      </c>
      <c r="M19" s="50">
        <v>-36.672667879240812</v>
      </c>
      <c r="N19" s="24"/>
      <c r="O19" s="50">
        <v>-0.34071949000000057</v>
      </c>
      <c r="P19" s="50">
        <v>-1.7755644254497558</v>
      </c>
      <c r="Q19" s="50">
        <v>-5.8970982000000003</v>
      </c>
      <c r="R19" s="50">
        <v>-6.9978446888954968</v>
      </c>
      <c r="S19" s="24"/>
      <c r="T19" s="50">
        <v>6.4076048800000009</v>
      </c>
      <c r="U19" s="50">
        <v>-2.0130428231999793</v>
      </c>
      <c r="V19" s="50">
        <v>-6.8216414399999987</v>
      </c>
      <c r="W19" s="50">
        <v>-7.1552336795999842</v>
      </c>
      <c r="X19" s="24"/>
      <c r="Y19" s="50">
        <v>-5.6520301800000006</v>
      </c>
      <c r="Z19" s="50">
        <v>-3.7177232236325475</v>
      </c>
      <c r="AA19" s="50">
        <v>-11.88761903</v>
      </c>
      <c r="AB19" s="50">
        <v>1.4969621926909289</v>
      </c>
      <c r="AC19" s="24"/>
      <c r="AD19" s="50">
        <v>-5.0236573800000004</v>
      </c>
      <c r="AE19" s="50">
        <v>-2.3015210243200013</v>
      </c>
      <c r="AF19" s="50">
        <v>-5.1836559500000003</v>
      </c>
      <c r="AG19" s="50">
        <v>-2.7470373400150025</v>
      </c>
    </row>
    <row r="20" spans="2:33" s="16" customFormat="1" x14ac:dyDescent="0.25">
      <c r="B20" s="21" t="s">
        <v>51</v>
      </c>
      <c r="C20" s="21" t="s">
        <v>21</v>
      </c>
      <c r="D20" s="50">
        <v>65.40299032999998</v>
      </c>
      <c r="E20" s="50">
        <v>43.442526674846548</v>
      </c>
      <c r="F20" s="50">
        <v>274.02243027000003</v>
      </c>
      <c r="G20" s="50">
        <v>77.831461635848953</v>
      </c>
      <c r="H20" s="50">
        <v>154.54248131978957</v>
      </c>
      <c r="I20" s="24"/>
      <c r="J20" s="50">
        <v>31.959805470000006</v>
      </c>
      <c r="K20" s="50">
        <v>17.83600166244673</v>
      </c>
      <c r="L20" s="50">
        <v>157.25616391</v>
      </c>
      <c r="M20" s="50">
        <v>38.981724305359876</v>
      </c>
      <c r="N20" s="24"/>
      <c r="O20" s="50">
        <v>9.1540067599999979</v>
      </c>
      <c r="P20" s="50">
        <v>5.6625964468279095</v>
      </c>
      <c r="Q20" s="50">
        <v>33.28951868</v>
      </c>
      <c r="R20" s="50">
        <v>10.488671862090699</v>
      </c>
      <c r="S20" s="24"/>
      <c r="T20" s="50">
        <v>-9.2393589899999995</v>
      </c>
      <c r="U20" s="50">
        <v>11.064833922572294</v>
      </c>
      <c r="V20" s="50">
        <v>24.118086460000001</v>
      </c>
      <c r="W20" s="50">
        <v>25.007692940512662</v>
      </c>
      <c r="X20" s="24"/>
      <c r="Y20" s="50">
        <v>22.06199925</v>
      </c>
      <c r="Z20" s="50">
        <v>6.2390182457202599</v>
      </c>
      <c r="AA20" s="50">
        <v>41.376171100000001</v>
      </c>
      <c r="AB20" s="50">
        <v>0.66154376620372934</v>
      </c>
      <c r="AC20" s="24"/>
      <c r="AD20" s="50">
        <v>11.466537840000001</v>
      </c>
      <c r="AE20" s="50">
        <v>2.6400763972793575</v>
      </c>
      <c r="AF20" s="50">
        <v>17.982490120000001</v>
      </c>
      <c r="AG20" s="50">
        <v>2.6918287616819869</v>
      </c>
    </row>
    <row r="21" spans="2:33" s="16" customFormat="1" x14ac:dyDescent="0.25">
      <c r="B21" s="21"/>
      <c r="C21" s="28"/>
      <c r="D21" s="33"/>
      <c r="E21" s="33"/>
      <c r="F21" s="33"/>
      <c r="G21" s="33"/>
      <c r="H21" s="33"/>
      <c r="I21" s="28"/>
      <c r="J21" s="33"/>
      <c r="K21" s="33"/>
      <c r="L21" s="33"/>
      <c r="M21" s="33"/>
      <c r="N21" s="28"/>
      <c r="O21" s="33"/>
      <c r="P21" s="33"/>
      <c r="Q21" s="33"/>
      <c r="R21" s="33"/>
      <c r="S21" s="28"/>
      <c r="T21" s="33"/>
      <c r="U21" s="33"/>
      <c r="V21" s="33"/>
      <c r="W21" s="33"/>
      <c r="X21" s="28"/>
      <c r="Y21" s="33"/>
      <c r="Z21" s="33"/>
      <c r="AA21" s="33"/>
      <c r="AB21" s="33"/>
      <c r="AC21" s="28"/>
      <c r="AD21" s="33"/>
      <c r="AE21" s="33"/>
      <c r="AF21" s="33"/>
      <c r="AG21" s="33"/>
    </row>
    <row r="22" spans="2:33" s="16" customFormat="1" x14ac:dyDescent="0.25">
      <c r="B22" s="21" t="s">
        <v>85</v>
      </c>
      <c r="C22" s="28" t="s">
        <v>22</v>
      </c>
      <c r="D22" s="34">
        <f>-D7/D6</f>
        <v>0.77413928078840621</v>
      </c>
      <c r="E22" s="34">
        <f>-E7/E6</f>
        <v>0.75725718372871575</v>
      </c>
      <c r="F22" s="34">
        <f>-F7/F6</f>
        <v>0.77432164639761969</v>
      </c>
      <c r="G22" s="34">
        <f>-G7/G6</f>
        <v>0.7567010975483448</v>
      </c>
      <c r="H22" s="34">
        <f>-H7/H6</f>
        <v>0.76215033898243956</v>
      </c>
      <c r="I22" s="28"/>
      <c r="J22" s="34">
        <f>-J7/J6</f>
        <v>0.76496230821868638</v>
      </c>
      <c r="K22" s="34">
        <f>-K7/K6</f>
        <v>0.82015712363042059</v>
      </c>
      <c r="L22" s="34">
        <f>-L7/L6</f>
        <v>0.67707669690273686</v>
      </c>
      <c r="M22" s="34">
        <f>-M7/M6</f>
        <v>0.73798482141332933</v>
      </c>
      <c r="N22" s="28"/>
      <c r="O22" s="34">
        <f>-O7/O6</f>
        <v>0.63253218493652463</v>
      </c>
      <c r="P22" s="34">
        <f>-P7/P6</f>
        <v>0.68740570543497936</v>
      </c>
      <c r="Q22" s="34">
        <f>-Q7/Q6</f>
        <v>0.76417902457512676</v>
      </c>
      <c r="R22" s="34">
        <f>-R7/R6</f>
        <v>0.72358461187309309</v>
      </c>
      <c r="S22" s="34"/>
      <c r="T22" s="34">
        <f>-T7/T6</f>
        <v>1.0052192858900466</v>
      </c>
      <c r="U22" s="34">
        <f>-U7/U6</f>
        <v>0.64217704822017863</v>
      </c>
      <c r="V22" s="34">
        <f>-V7/V6</f>
        <v>0.88240442451593715</v>
      </c>
      <c r="W22" s="34">
        <f>-W7/W6</f>
        <v>0.73152341769846274</v>
      </c>
      <c r="X22" s="34"/>
      <c r="Y22" s="34">
        <f>-Y7/Y6</f>
        <v>0.71347401628546636</v>
      </c>
      <c r="Z22" s="34">
        <f>-Z7/Z6</f>
        <v>0.90087334401489716</v>
      </c>
      <c r="AA22" s="34">
        <f>-AA7/AA6</f>
        <v>0.89838770517612865</v>
      </c>
      <c r="AB22" s="34">
        <f>-AB7/AB6</f>
        <v>0.87392640095991758</v>
      </c>
      <c r="AC22" s="28"/>
      <c r="AD22" s="34">
        <f>-AD7/AD6</f>
        <v>0.89097985867448293</v>
      </c>
      <c r="AE22" s="34">
        <f>-AE7/AE6</f>
        <v>0.97591425982025981</v>
      </c>
      <c r="AF22" s="34">
        <f>-AF7/AF6</f>
        <v>0.70323754257751447</v>
      </c>
      <c r="AG22" s="34">
        <f>-AG7/AG6</f>
        <v>0.82010927947025114</v>
      </c>
    </row>
    <row r="23" spans="2:33" s="16" customFormat="1" x14ac:dyDescent="0.25">
      <c r="B23" s="21" t="s">
        <v>86</v>
      </c>
      <c r="C23" s="28" t="s">
        <v>22</v>
      </c>
      <c r="D23" s="34">
        <f>-D13/D6</f>
        <v>3.4470432999831151E-2</v>
      </c>
      <c r="E23" s="34">
        <f>-E13/E6</f>
        <v>4.3823870632522929E-3</v>
      </c>
      <c r="F23" s="34">
        <f>-F13/F6</f>
        <v>1.0806628955583741E-2</v>
      </c>
      <c r="G23" s="34">
        <f>-G13/G6</f>
        <v>2.623397328136725E-2</v>
      </c>
      <c r="H23" s="34">
        <f>-H13/H6</f>
        <v>2.1015402085196554E-2</v>
      </c>
      <c r="I23" s="28"/>
      <c r="J23" s="34">
        <f>-J13/J6</f>
        <v>6.6312320892479223E-2</v>
      </c>
      <c r="K23" s="34">
        <f>-K13/K6</f>
        <v>-2.1487864040109585E-2</v>
      </c>
      <c r="L23" s="34">
        <f>-L13/L6</f>
        <v>8.7965679149567665E-3</v>
      </c>
      <c r="M23" s="34">
        <f>-M13/M6</f>
        <v>4.6976605264211491E-2</v>
      </c>
      <c r="N23" s="28"/>
      <c r="O23" s="34">
        <f>-O13/O6</f>
        <v>4.7060251072555903E-2</v>
      </c>
      <c r="P23" s="34">
        <f>-P13/P6</f>
        <v>4.0787999811058781E-2</v>
      </c>
      <c r="Q23" s="34">
        <f>-Q13/Q6</f>
        <v>4.2184767503010097E-2</v>
      </c>
      <c r="R23" s="34">
        <f>-R13/R6</f>
        <v>2.1908445532901354E-2</v>
      </c>
      <c r="S23" s="34"/>
      <c r="T23" s="34">
        <f>-T13/T6</f>
        <v>-1.401872828495134E-2</v>
      </c>
      <c r="U23" s="34">
        <f>-U13/U6</f>
        <v>3.7561506372969372E-2</v>
      </c>
      <c r="V23" s="34">
        <f>-V13/V6</f>
        <v>1.2084008670057328E-2</v>
      </c>
      <c r="W23" s="34">
        <f>-W13/W6</f>
        <v>3.4607690945954284E-2</v>
      </c>
      <c r="X23" s="34"/>
      <c r="Y23" s="34">
        <f>-Y13/Y6</f>
        <v>-7.5540446588305016E-3</v>
      </c>
      <c r="Z23" s="34">
        <f>-Z13/Z6</f>
        <v>-6.529736096624196E-2</v>
      </c>
      <c r="AA23" s="34">
        <f>-AA13/AA6</f>
        <v>-4.2232921740631368E-2</v>
      </c>
      <c r="AB23" s="34">
        <f>-AB13/AB6</f>
        <v>-7.8952813036459197E-3</v>
      </c>
      <c r="AC23" s="28"/>
      <c r="AD23" s="34">
        <f>-AD13/AD6</f>
        <v>9.0340228738409051E-3</v>
      </c>
      <c r="AE23" s="34">
        <f>-AE13/AE6</f>
        <v>9.4724523299499E-3</v>
      </c>
      <c r="AF23" s="34">
        <f>-AF13/AF6</f>
        <v>6.8814664212912824E-3</v>
      </c>
      <c r="AG23" s="34">
        <f>-AG13/AG6</f>
        <v>1.8901135960104464E-3</v>
      </c>
    </row>
    <row r="24" spans="2:33" s="16" customFormat="1" x14ac:dyDescent="0.25">
      <c r="B24" s="21" t="s">
        <v>87</v>
      </c>
      <c r="C24" s="28" t="s">
        <v>22</v>
      </c>
      <c r="D24" s="34">
        <f>+D22+D23</f>
        <v>0.80860971378823732</v>
      </c>
      <c r="E24" s="34">
        <f>+E22+E23</f>
        <v>0.76163957079196809</v>
      </c>
      <c r="F24" s="34">
        <f>+F22+F23</f>
        <v>0.7851282753532034</v>
      </c>
      <c r="G24" s="34">
        <f>+G22+G23</f>
        <v>0.78293507082971203</v>
      </c>
      <c r="H24" s="34">
        <f>+H22+H23</f>
        <v>0.78316574106763615</v>
      </c>
      <c r="I24" s="28"/>
      <c r="J24" s="34">
        <f t="shared" ref="J24:M24" si="19">+J22+J23</f>
        <v>0.83127462911116556</v>
      </c>
      <c r="K24" s="34">
        <f t="shared" si="19"/>
        <v>0.79866925959031099</v>
      </c>
      <c r="L24" s="34">
        <f t="shared" si="19"/>
        <v>0.68587326481769362</v>
      </c>
      <c r="M24" s="34">
        <f t="shared" si="19"/>
        <v>0.78496142667754087</v>
      </c>
      <c r="N24" s="28"/>
      <c r="O24" s="34">
        <f t="shared" ref="O24:R24" si="20">+O22+O23</f>
        <v>0.67959243600908059</v>
      </c>
      <c r="P24" s="34">
        <f t="shared" si="20"/>
        <v>0.7281937052460381</v>
      </c>
      <c r="Q24" s="34">
        <f t="shared" si="20"/>
        <v>0.80636379207813691</v>
      </c>
      <c r="R24" s="34">
        <f t="shared" si="20"/>
        <v>0.74549305740599447</v>
      </c>
      <c r="S24" s="34"/>
      <c r="T24" s="34">
        <f t="shared" ref="T24:W24" si="21">+T22+T23</f>
        <v>0.99120055760509529</v>
      </c>
      <c r="U24" s="34">
        <f t="shared" si="21"/>
        <v>0.67973855459314803</v>
      </c>
      <c r="V24" s="34">
        <f t="shared" si="21"/>
        <v>0.89448843318599447</v>
      </c>
      <c r="W24" s="34">
        <f t="shared" si="21"/>
        <v>0.76613110864441702</v>
      </c>
      <c r="X24" s="34"/>
      <c r="Y24" s="34">
        <f t="shared" ref="Y24:AB24" si="22">+Y22+Y23</f>
        <v>0.70591997162663589</v>
      </c>
      <c r="Z24" s="34">
        <f t="shared" si="22"/>
        <v>0.83557598304865521</v>
      </c>
      <c r="AA24" s="34">
        <f t="shared" si="22"/>
        <v>0.85615478343549722</v>
      </c>
      <c r="AB24" s="34">
        <f t="shared" si="22"/>
        <v>0.86603111965627166</v>
      </c>
      <c r="AC24" s="28"/>
      <c r="AD24" s="34">
        <f t="shared" ref="AD24:AG24" si="23">+AD22+AD23</f>
        <v>0.90001388154832385</v>
      </c>
      <c r="AE24" s="34">
        <f t="shared" si="23"/>
        <v>0.98538671215020968</v>
      </c>
      <c r="AF24" s="34">
        <f t="shared" si="23"/>
        <v>0.71011900899880576</v>
      </c>
      <c r="AG24" s="34">
        <f t="shared" si="23"/>
        <v>0.82199939306626157</v>
      </c>
    </row>
    <row r="25" spans="2:33" s="16" customFormat="1" x14ac:dyDescent="0.25">
      <c r="B25" s="21" t="s">
        <v>63</v>
      </c>
      <c r="C25" s="28" t="s">
        <v>22</v>
      </c>
      <c r="D25" s="34">
        <f>-D8/D6</f>
        <v>0.10726656051669772</v>
      </c>
      <c r="E25" s="34">
        <f>-E8/E6</f>
        <v>0.10448406327256955</v>
      </c>
      <c r="F25" s="34">
        <f>-F8/F6</f>
        <v>0.10821972960283419</v>
      </c>
      <c r="G25" s="34">
        <f>-G8/G6</f>
        <v>0.10667256358738693</v>
      </c>
      <c r="H25" s="34">
        <f>-H8/H6</f>
        <v>0.11096546268844468</v>
      </c>
      <c r="I25" s="34"/>
      <c r="J25" s="34">
        <f>-J8/J6</f>
        <v>0.11081330696537318</v>
      </c>
      <c r="K25" s="34">
        <f>-K8/K6</f>
        <v>0.14055859168284102</v>
      </c>
      <c r="L25" s="34">
        <f>-L8/L6</f>
        <v>0.12544546354429262</v>
      </c>
      <c r="M25" s="34">
        <f>-M8/M6</f>
        <v>0.1496081751798424</v>
      </c>
      <c r="N25" s="34"/>
      <c r="O25" s="34">
        <f>-O8/O6</f>
        <v>0.13409907866273726</v>
      </c>
      <c r="P25" s="34">
        <f>-P8/P6</f>
        <v>0.12846089688074058</v>
      </c>
      <c r="Q25" s="34">
        <f>-Q8/Q6</f>
        <v>0.13459104739696834</v>
      </c>
      <c r="R25" s="34">
        <f>-R8/R6</f>
        <v>0.12006787403928464</v>
      </c>
      <c r="S25" s="34"/>
      <c r="T25" s="34">
        <f>-T8/T6</f>
        <v>8.3820960653040663E-2</v>
      </c>
      <c r="U25" s="34">
        <f>-U8/U6</f>
        <v>6.4231583371159653E-2</v>
      </c>
      <c r="V25" s="34">
        <f>-V8/V6</f>
        <v>6.7091158530935627E-2</v>
      </c>
      <c r="W25" s="34">
        <f>-W8/W6</f>
        <v>6.3594535524642115E-2</v>
      </c>
      <c r="X25" s="34"/>
      <c r="Y25" s="34">
        <f>-Y8/Y6</f>
        <v>8.1028278738410286E-2</v>
      </c>
      <c r="Z25" s="34">
        <f>-Z8/Z6</f>
        <v>7.1287073658561767E-2</v>
      </c>
      <c r="AA25" s="34">
        <f>-AA8/AA6</f>
        <v>7.3961878767314998E-2</v>
      </c>
      <c r="AB25" s="34">
        <f>-AB8/AB6</f>
        <v>7.0629787728328397E-2</v>
      </c>
      <c r="AC25" s="34"/>
      <c r="AD25" s="34">
        <f>-AD8/AD6</f>
        <v>0.1292989156404479</v>
      </c>
      <c r="AE25" s="34">
        <f>-AE8/AE6</f>
        <v>4.8593554696687115E-2</v>
      </c>
      <c r="AF25" s="34">
        <f>-AF8/AF6</f>
        <v>0.11478791416269331</v>
      </c>
      <c r="AG25" s="34">
        <f>-AG8/AG6</f>
        <v>0.12723546942478145</v>
      </c>
    </row>
    <row r="26" spans="2:33" s="16" customFormat="1" x14ac:dyDescent="0.25">
      <c r="B26" s="28" t="s">
        <v>88</v>
      </c>
      <c r="C26" s="28" t="s">
        <v>22</v>
      </c>
      <c r="D26" s="35">
        <f>+D25+D24</f>
        <v>0.91587627430493501</v>
      </c>
      <c r="E26" s="35">
        <f>+E25+E24</f>
        <v>0.86612363406453763</v>
      </c>
      <c r="F26" s="35">
        <f>+F25+F24</f>
        <v>0.89334800495603761</v>
      </c>
      <c r="G26" s="35">
        <f>+G25+G24</f>
        <v>0.889607634417099</v>
      </c>
      <c r="H26" s="35">
        <f>+H25+H24</f>
        <v>0.89413120375608079</v>
      </c>
      <c r="I26" s="35"/>
      <c r="J26" s="35">
        <f t="shared" ref="J26:M26" si="24">+J25+J24</f>
        <v>0.94208793607653873</v>
      </c>
      <c r="K26" s="35">
        <f t="shared" si="24"/>
        <v>0.939227851273152</v>
      </c>
      <c r="L26" s="35">
        <f t="shared" si="24"/>
        <v>0.81131872836198626</v>
      </c>
      <c r="M26" s="35">
        <f t="shared" si="24"/>
        <v>0.93456960185738325</v>
      </c>
      <c r="N26" s="35"/>
      <c r="O26" s="35">
        <f t="shared" ref="O26:R26" si="25">+O25+O24</f>
        <v>0.81369151467181788</v>
      </c>
      <c r="P26" s="35">
        <f t="shared" si="25"/>
        <v>0.85665460212677869</v>
      </c>
      <c r="Q26" s="35">
        <f t="shared" si="25"/>
        <v>0.94095483947510528</v>
      </c>
      <c r="R26" s="35">
        <f t="shared" si="25"/>
        <v>0.86556093144527912</v>
      </c>
      <c r="S26" s="35"/>
      <c r="T26" s="35">
        <f t="shared" ref="T26:W26" si="26">+T25+T24</f>
        <v>1.075021518258136</v>
      </c>
      <c r="U26" s="35">
        <f t="shared" si="26"/>
        <v>0.74397013796430767</v>
      </c>
      <c r="V26" s="35">
        <f t="shared" si="26"/>
        <v>0.96157959171693008</v>
      </c>
      <c r="W26" s="35">
        <f t="shared" si="26"/>
        <v>0.82972564416905914</v>
      </c>
      <c r="X26" s="35"/>
      <c r="Y26" s="35">
        <f t="shared" ref="Y26:AB26" si="27">+Y25+Y24</f>
        <v>0.78694825036504623</v>
      </c>
      <c r="Z26" s="35">
        <f t="shared" si="27"/>
        <v>0.90686305670721701</v>
      </c>
      <c r="AA26" s="35">
        <f t="shared" si="27"/>
        <v>0.93011666220281219</v>
      </c>
      <c r="AB26" s="35">
        <f t="shared" si="27"/>
        <v>0.93666090738460006</v>
      </c>
      <c r="AC26" s="35"/>
      <c r="AD26" s="35">
        <f t="shared" ref="AD26:AG26" si="28">+AD25+AD24</f>
        <v>1.0293127971887717</v>
      </c>
      <c r="AE26" s="35">
        <f t="shared" si="28"/>
        <v>1.0339802668468967</v>
      </c>
      <c r="AF26" s="35">
        <f t="shared" si="28"/>
        <v>0.82490692316149905</v>
      </c>
      <c r="AG26" s="35">
        <f t="shared" si="28"/>
        <v>0.94923486249104305</v>
      </c>
    </row>
    <row r="27" spans="2:33" s="16" customFormat="1" x14ac:dyDescent="0.25">
      <c r="B27" s="21" t="s">
        <v>89</v>
      </c>
      <c r="C27" s="28" t="s">
        <v>22</v>
      </c>
      <c r="D27" s="34">
        <f>+(D6+D11)/D6</f>
        <v>0.93326917915089802</v>
      </c>
      <c r="E27" s="34">
        <f>+(E6+E11)/E6</f>
        <v>0.8704112703155561</v>
      </c>
      <c r="F27" s="34">
        <f>+(F6+F11)/F6</f>
        <v>0.93450646668177584</v>
      </c>
      <c r="G27" s="34">
        <f>+(G6+G11)/G6</f>
        <v>0.87631524680788353</v>
      </c>
      <c r="H27" s="34">
        <f>+(H6+H11)/H6</f>
        <v>0.87514335629396001</v>
      </c>
      <c r="I27" s="34"/>
      <c r="J27" s="34">
        <f>+(J6+J11)/J6</f>
        <v>0.88058546405761151</v>
      </c>
      <c r="K27" s="34">
        <f>+(K6+K11)/K6</f>
        <v>0.81164456680599673</v>
      </c>
      <c r="L27" s="34">
        <f>+(L6+L11)/L6</f>
        <v>0.88716238685682081</v>
      </c>
      <c r="M27" s="34">
        <f>+(M6+M11)/M6</f>
        <v>0.80407878694871515</v>
      </c>
      <c r="N27" s="34"/>
      <c r="O27" s="34">
        <f>+(O6+O11)/O6</f>
        <v>0.94461220308004368</v>
      </c>
      <c r="P27" s="34">
        <f>+(P6+P11)/P6</f>
        <v>0.87649542784611145</v>
      </c>
      <c r="Q27" s="34">
        <f>+(Q6+Q11)/Q6</f>
        <v>0.95091282417916834</v>
      </c>
      <c r="R27" s="34">
        <f>+(R6+R11)/R6</f>
        <v>0.89980100489749548</v>
      </c>
      <c r="S27" s="34"/>
      <c r="T27" s="34">
        <f>+(T6+T11)/T6</f>
        <v>0.99336958487036242</v>
      </c>
      <c r="U27" s="34">
        <f>+(U6+U11)/U6</f>
        <v>0.90799374499338581</v>
      </c>
      <c r="V27" s="34">
        <f>+(V6+V11)/V6</f>
        <v>0.98701472549730629</v>
      </c>
      <c r="W27" s="34">
        <f>+(W6+W11)/W6</f>
        <v>0.90791787327193263</v>
      </c>
      <c r="X27" s="34"/>
      <c r="Y27" s="34">
        <f>+(Y6+Y11)/Y6</f>
        <v>0.97365821222027071</v>
      </c>
      <c r="Z27" s="34">
        <f>+(Z6+Z11)/Z6</f>
        <v>0.8951870074629461</v>
      </c>
      <c r="AA27" s="34">
        <f>+(AA6+AA11)/AA6</f>
        <v>0.93953251500262092</v>
      </c>
      <c r="AB27" s="34">
        <f>+(AB6+AB11)/AB6</f>
        <v>0.89521938472005991</v>
      </c>
      <c r="AC27" s="34"/>
      <c r="AD27" s="34">
        <f>+(AD6+AD11)/AD6</f>
        <v>0.99157011785665305</v>
      </c>
      <c r="AE27" s="34">
        <f>+(AE6+AE11)/AE6</f>
        <v>0.91962180549690797</v>
      </c>
      <c r="AF27" s="34">
        <f>+(AF6+AF11)/AF6</f>
        <v>0.99265681638793457</v>
      </c>
      <c r="AG27" s="34">
        <f>+(AG6+AG11)/AG6</f>
        <v>0.92225937788965595</v>
      </c>
    </row>
    <row r="28" spans="2:33" s="16" customFormat="1" x14ac:dyDescent="0.25">
      <c r="B28" s="3"/>
      <c r="C28" s="3"/>
      <c r="D28" s="25"/>
      <c r="E28" s="25"/>
      <c r="F28" s="25"/>
      <c r="G28" s="25"/>
      <c r="H28" s="25"/>
      <c r="J28" s="25"/>
      <c r="K28" s="25"/>
      <c r="L28" s="25"/>
      <c r="M28" s="25"/>
      <c r="O28" s="25"/>
      <c r="P28" s="25"/>
      <c r="Q28" s="25"/>
      <c r="R28" s="25"/>
      <c r="T28" s="25"/>
      <c r="U28" s="25"/>
      <c r="V28" s="25"/>
      <c r="W28" s="25"/>
      <c r="Y28" s="25"/>
      <c r="Z28" s="25"/>
      <c r="AA28" s="25"/>
      <c r="AB28" s="25"/>
      <c r="AD28" s="25"/>
      <c r="AE28" s="25"/>
      <c r="AF28" s="25"/>
      <c r="AG28" s="25"/>
    </row>
    <row r="29" spans="2:33" s="16" customFormat="1" x14ac:dyDescent="0.25">
      <c r="B29" s="3"/>
      <c r="C29" s="3"/>
      <c r="D29" s="25"/>
      <c r="E29" s="25"/>
      <c r="F29" s="25"/>
      <c r="G29" s="25"/>
      <c r="H29" s="25"/>
      <c r="J29" s="25"/>
      <c r="K29" s="25"/>
      <c r="L29" s="25"/>
      <c r="M29" s="25"/>
      <c r="O29" s="25"/>
      <c r="P29" s="25"/>
      <c r="Q29" s="25"/>
      <c r="R29" s="25"/>
      <c r="T29" s="25"/>
      <c r="U29" s="25"/>
      <c r="V29" s="25"/>
      <c r="W29" s="25"/>
      <c r="Y29" s="25"/>
      <c r="Z29" s="25"/>
      <c r="AA29" s="25"/>
      <c r="AB29" s="25"/>
      <c r="AD29" s="25"/>
      <c r="AE29" s="25"/>
      <c r="AF29" s="25"/>
      <c r="AG29" s="25"/>
    </row>
    <row r="30" spans="2:33" ht="25.5" customHeight="1" x14ac:dyDescent="0.25">
      <c r="B30" s="9"/>
      <c r="C30" s="9"/>
      <c r="D30" s="23" t="str">
        <f>+D3</f>
        <v>Q3
2023</v>
      </c>
      <c r="E30" s="23" t="str">
        <f>+E3</f>
        <v>Q3
 2022</v>
      </c>
      <c r="F30" s="23" t="str">
        <f>+F3</f>
        <v>Q1-Q3 
2023</v>
      </c>
      <c r="G30" s="23" t="str">
        <f>+G3</f>
        <v>Q1-Q3
 2022</v>
      </c>
      <c r="H30" s="23" t="str">
        <f>+H3</f>
        <v>FY
 2022</v>
      </c>
      <c r="J30" s="25"/>
      <c r="K30" s="25"/>
      <c r="L30" s="25"/>
      <c r="N30" s="25"/>
      <c r="O30" s="25"/>
      <c r="P30" s="25"/>
      <c r="Q30" s="25"/>
      <c r="R30" s="25"/>
      <c r="T30" s="25"/>
      <c r="U30" s="25"/>
      <c r="V30" s="25"/>
      <c r="W30" s="25"/>
      <c r="Y30" s="25"/>
      <c r="Z30" s="25"/>
      <c r="AA30" s="25"/>
      <c r="AB30" s="25"/>
      <c r="AD30" s="25"/>
      <c r="AE30" s="25"/>
      <c r="AF30" s="25"/>
      <c r="AG30" s="25"/>
    </row>
    <row r="31" spans="2:33" ht="5.0999999999999996" customHeight="1" x14ac:dyDescent="0.25">
      <c r="B31" s="2"/>
      <c r="C31" s="2"/>
      <c r="D31" s="4"/>
      <c r="E31" s="4"/>
      <c r="F31" s="4"/>
      <c r="G31" s="4"/>
      <c r="H31" s="4"/>
    </row>
    <row r="32" spans="2:33" x14ac:dyDescent="0.25">
      <c r="B32" s="36" t="s">
        <v>90</v>
      </c>
      <c r="C32" s="36"/>
      <c r="D32" s="21"/>
      <c r="E32" s="21"/>
      <c r="F32" s="21"/>
      <c r="G32" s="21"/>
      <c r="H32" s="21"/>
    </row>
    <row r="33" spans="2:33" x14ac:dyDescent="0.25">
      <c r="B33" s="21" t="s">
        <v>15</v>
      </c>
      <c r="C33" s="21" t="s">
        <v>21</v>
      </c>
      <c r="D33" s="37">
        <v>2.8575985194022024</v>
      </c>
      <c r="E33" s="37">
        <v>20.118716625784501</v>
      </c>
      <c r="F33" s="37">
        <v>468.04415105868776</v>
      </c>
      <c r="G33" s="37">
        <v>-153.96800533683376</v>
      </c>
      <c r="H33" s="37">
        <v>476.9929706303609</v>
      </c>
      <c r="J33" s="54"/>
      <c r="K33" s="54"/>
      <c r="L33" s="54"/>
      <c r="M33" s="54"/>
      <c r="O33" s="54"/>
      <c r="P33" s="54"/>
      <c r="Q33" s="54"/>
      <c r="R33" s="54"/>
      <c r="T33" s="54"/>
      <c r="U33" s="54"/>
      <c r="V33" s="54"/>
      <c r="W33" s="54"/>
      <c r="Y33" s="54"/>
      <c r="Z33" s="54"/>
      <c r="AA33" s="54"/>
      <c r="AB33" s="54"/>
      <c r="AD33" s="54"/>
      <c r="AE33" s="54"/>
      <c r="AF33" s="54"/>
      <c r="AG33" s="54"/>
    </row>
    <row r="34" spans="2:33" x14ac:dyDescent="0.25">
      <c r="B34" s="21" t="s">
        <v>16</v>
      </c>
      <c r="C34" s="21" t="s">
        <v>21</v>
      </c>
      <c r="D34" s="37">
        <v>-1.8150121994024264</v>
      </c>
      <c r="E34" s="37">
        <v>2.7911386673817713</v>
      </c>
      <c r="F34" s="37">
        <v>13.617201161312046</v>
      </c>
      <c r="G34" s="37">
        <v>-8.24</v>
      </c>
      <c r="H34" s="37">
        <v>23.581721539639133</v>
      </c>
      <c r="J34" s="54"/>
      <c r="K34" s="54"/>
      <c r="L34" s="54"/>
      <c r="M34" s="54"/>
      <c r="O34" s="54"/>
      <c r="P34" s="54"/>
      <c r="Q34" s="54"/>
      <c r="R34" s="54"/>
      <c r="U34" s="54"/>
      <c r="V34" s="54"/>
      <c r="W34" s="54"/>
      <c r="Z34" s="54"/>
      <c r="AA34" s="54"/>
      <c r="AB34" s="54"/>
      <c r="AE34" s="54"/>
      <c r="AF34" s="54"/>
      <c r="AG34" s="54"/>
    </row>
    <row r="35" spans="2:33" x14ac:dyDescent="0.25">
      <c r="B35" s="30" t="s">
        <v>57</v>
      </c>
      <c r="C35" s="30" t="s">
        <v>21</v>
      </c>
      <c r="D35" s="38">
        <f>SUM(D33:D34)</f>
        <v>1.042586319999776</v>
      </c>
      <c r="E35" s="38">
        <f>SUM(E33:E34)</f>
        <v>22.909855293166274</v>
      </c>
      <c r="F35" s="38">
        <f>SUM(F33:F34)</f>
        <v>481.6613522199998</v>
      </c>
      <c r="G35" s="38">
        <f>SUM(G33:G34)</f>
        <v>-162.20800533683376</v>
      </c>
      <c r="H35" s="38">
        <f>SUM(H33:H34)</f>
        <v>500.57469217000005</v>
      </c>
      <c r="J35" s="54"/>
      <c r="K35" s="54"/>
      <c r="L35" s="54"/>
      <c r="M35" s="54"/>
      <c r="O35" s="54"/>
      <c r="P35" s="54"/>
      <c r="Q35" s="54"/>
      <c r="R35" s="54"/>
      <c r="T35" s="54"/>
      <c r="U35" s="54"/>
      <c r="V35" s="54"/>
      <c r="W35" s="54"/>
      <c r="Y35" s="54"/>
      <c r="Z35" s="54"/>
      <c r="AA35" s="54"/>
      <c r="AB35" s="54"/>
      <c r="AD35" s="54"/>
      <c r="AE35" s="54"/>
      <c r="AF35" s="54"/>
      <c r="AG35" s="54"/>
    </row>
    <row r="36" spans="2:33" x14ac:dyDescent="0.25">
      <c r="B36" s="39"/>
      <c r="C36" s="39"/>
      <c r="D36" s="40"/>
      <c r="E36" s="40"/>
      <c r="F36" s="40"/>
      <c r="G36" s="40"/>
      <c r="H36" s="40"/>
      <c r="J36" s="54"/>
      <c r="K36" s="54"/>
      <c r="L36" s="54"/>
      <c r="M36" s="54"/>
      <c r="O36" s="54"/>
      <c r="P36" s="54"/>
      <c r="Q36" s="54"/>
      <c r="R36" s="54"/>
      <c r="T36" s="54"/>
      <c r="U36" s="54"/>
      <c r="V36" s="54"/>
      <c r="W36" s="54"/>
      <c r="Y36" s="54"/>
      <c r="Z36" s="54"/>
      <c r="AA36" s="54"/>
      <c r="AB36" s="54"/>
      <c r="AD36" s="54"/>
      <c r="AE36" s="54"/>
      <c r="AF36" s="54"/>
      <c r="AG36" s="54"/>
    </row>
    <row r="37" spans="2:33" x14ac:dyDescent="0.25">
      <c r="B37" s="21" t="s">
        <v>17</v>
      </c>
      <c r="C37" s="21" t="s">
        <v>21</v>
      </c>
      <c r="D37" s="37">
        <v>17185.764259546399</v>
      </c>
      <c r="E37" s="37">
        <v>11793.6007003739</v>
      </c>
      <c r="F37" s="37">
        <v>15541.407918971099</v>
      </c>
      <c r="G37" s="37">
        <v>13810.578821999999</v>
      </c>
      <c r="H37" s="41">
        <v>13998.062700099999</v>
      </c>
      <c r="J37" s="54"/>
      <c r="K37" s="54"/>
      <c r="L37" s="54"/>
      <c r="M37" s="54"/>
      <c r="O37" s="54"/>
      <c r="P37" s="54"/>
      <c r="Q37" s="54"/>
      <c r="R37" s="54"/>
      <c r="T37" s="54"/>
      <c r="U37" s="54"/>
      <c r="V37" s="54"/>
      <c r="W37" s="54"/>
      <c r="Y37" s="54"/>
      <c r="Z37" s="54"/>
      <c r="AA37" s="54"/>
      <c r="AB37" s="54"/>
      <c r="AD37" s="54"/>
      <c r="AE37" s="54"/>
      <c r="AF37" s="54"/>
      <c r="AG37" s="54"/>
    </row>
    <row r="38" spans="2:33" x14ac:dyDescent="0.25">
      <c r="B38" s="21" t="s">
        <v>18</v>
      </c>
      <c r="C38" s="21" t="s">
        <v>21</v>
      </c>
      <c r="D38" s="37">
        <v>468.38556814376403</v>
      </c>
      <c r="E38" s="37">
        <v>2635.3764700460902</v>
      </c>
      <c r="F38" s="37">
        <v>452.15921934702499</v>
      </c>
      <c r="G38" s="37">
        <v>739.23994500000003</v>
      </c>
      <c r="H38" s="41">
        <v>692.04042200000004</v>
      </c>
      <c r="J38" s="54"/>
      <c r="K38" s="54"/>
      <c r="L38" s="54"/>
      <c r="M38" s="54"/>
      <c r="O38" s="54"/>
      <c r="P38" s="54"/>
      <c r="Q38" s="54"/>
      <c r="R38" s="54"/>
      <c r="T38" s="54"/>
      <c r="U38" s="54"/>
      <c r="V38" s="54"/>
      <c r="W38" s="54"/>
      <c r="Y38" s="54"/>
      <c r="Z38" s="54"/>
      <c r="AA38" s="54"/>
      <c r="AB38" s="54"/>
      <c r="AD38" s="54"/>
      <c r="AE38" s="54"/>
      <c r="AF38" s="54"/>
      <c r="AG38" s="54"/>
    </row>
    <row r="39" spans="2:33" x14ac:dyDescent="0.25">
      <c r="B39" s="30" t="s">
        <v>58</v>
      </c>
      <c r="C39" s="30" t="s">
        <v>21</v>
      </c>
      <c r="D39" s="38">
        <f>SUM(D37:D38)</f>
        <v>17654.149827690162</v>
      </c>
      <c r="E39" s="38">
        <f>SUM(E37:E38)</f>
        <v>14428.97717041999</v>
      </c>
      <c r="F39" s="38">
        <f>SUM(F37:F38)</f>
        <v>15993.567138318123</v>
      </c>
      <c r="G39" s="38">
        <f>SUM(G37:G38)</f>
        <v>14549.818766999999</v>
      </c>
      <c r="H39" s="38">
        <f>SUM(H37:H38)</f>
        <v>14690.103122099999</v>
      </c>
      <c r="J39" s="54"/>
      <c r="K39" s="54"/>
      <c r="L39" s="54"/>
      <c r="M39" s="54"/>
      <c r="O39" s="54"/>
      <c r="P39" s="54"/>
      <c r="Q39" s="54"/>
      <c r="R39" s="54"/>
      <c r="T39" s="54"/>
      <c r="U39" s="54"/>
      <c r="V39" s="54"/>
      <c r="W39" s="54"/>
      <c r="Y39" s="54"/>
      <c r="Z39" s="54"/>
      <c r="AA39" s="54"/>
      <c r="AB39" s="54"/>
      <c r="AD39" s="54"/>
      <c r="AE39" s="54"/>
      <c r="AF39" s="54"/>
      <c r="AG39" s="54"/>
    </row>
    <row r="40" spans="2:33" x14ac:dyDescent="0.25">
      <c r="B40" s="39"/>
      <c r="C40" s="21"/>
      <c r="D40" s="41"/>
      <c r="E40" s="41"/>
      <c r="F40" s="41"/>
      <c r="G40" s="41"/>
      <c r="H40" s="41"/>
      <c r="J40" s="54"/>
      <c r="K40" s="54"/>
      <c r="L40" s="54"/>
      <c r="M40" s="54"/>
      <c r="O40" s="54"/>
      <c r="P40" s="54"/>
      <c r="Q40" s="54"/>
      <c r="R40" s="54"/>
      <c r="T40" s="54"/>
      <c r="U40" s="54"/>
      <c r="V40" s="54"/>
      <c r="W40" s="54"/>
      <c r="Y40" s="54"/>
      <c r="Z40" s="54"/>
      <c r="AA40" s="54"/>
      <c r="AB40" s="54"/>
      <c r="AD40" s="54"/>
      <c r="AE40" s="54"/>
      <c r="AF40" s="54"/>
      <c r="AG40" s="54"/>
    </row>
    <row r="41" spans="2:33" x14ac:dyDescent="0.25">
      <c r="B41" s="21" t="s">
        <v>19</v>
      </c>
      <c r="C41" s="21" t="s">
        <v>22</v>
      </c>
      <c r="D41" s="34">
        <f t="shared" ref="D41:H43" si="29">D33/D37</f>
        <v>1.6627706957023195E-4</v>
      </c>
      <c r="E41" s="34">
        <f t="shared" si="29"/>
        <v>1.7059011184893402E-3</v>
      </c>
      <c r="F41" s="34">
        <f t="shared" si="29"/>
        <v>3.0115942744630957E-2</v>
      </c>
      <c r="G41" s="34">
        <f t="shared" si="29"/>
        <v>-1.1148555561738336E-2</v>
      </c>
      <c r="H41" s="34">
        <f t="shared" si="29"/>
        <v>3.4075641811988265E-2</v>
      </c>
      <c r="J41" s="54"/>
      <c r="K41" s="54"/>
      <c r="L41" s="54"/>
      <c r="M41" s="54"/>
      <c r="O41" s="54"/>
      <c r="P41" s="54"/>
      <c r="Q41" s="54"/>
      <c r="R41" s="54"/>
      <c r="T41" s="54"/>
      <c r="U41" s="54"/>
      <c r="V41" s="54"/>
      <c r="W41" s="54"/>
      <c r="Y41" s="54"/>
      <c r="Z41" s="54"/>
      <c r="AA41" s="54"/>
      <c r="AB41" s="54"/>
      <c r="AD41" s="54"/>
      <c r="AE41" s="54"/>
      <c r="AF41" s="54"/>
      <c r="AG41" s="54"/>
    </row>
    <row r="42" spans="2:33" x14ac:dyDescent="0.25">
      <c r="B42" s="21" t="s">
        <v>20</v>
      </c>
      <c r="C42" s="21" t="s">
        <v>22</v>
      </c>
      <c r="D42" s="34">
        <f t="shared" si="29"/>
        <v>-3.8750386921514524E-3</v>
      </c>
      <c r="E42" s="34">
        <f t="shared" si="29"/>
        <v>1.0591043439546824E-3</v>
      </c>
      <c r="F42" s="34">
        <f t="shared" si="29"/>
        <v>3.0115942744630982E-2</v>
      </c>
      <c r="G42" s="34">
        <f t="shared" si="29"/>
        <v>-1.1146583806425666E-2</v>
      </c>
      <c r="H42" s="34">
        <f t="shared" si="29"/>
        <v>3.4075641812204911E-2</v>
      </c>
      <c r="J42" s="54"/>
      <c r="K42" s="54"/>
      <c r="L42" s="54"/>
      <c r="M42" s="54"/>
      <c r="O42" s="54"/>
      <c r="P42" s="54"/>
      <c r="Q42" s="54"/>
      <c r="R42" s="54"/>
      <c r="T42" s="54"/>
      <c r="U42" s="54"/>
      <c r="V42" s="54"/>
      <c r="W42" s="54"/>
      <c r="Y42" s="54"/>
      <c r="Z42" s="54"/>
      <c r="AA42" s="54"/>
      <c r="AB42" s="54"/>
      <c r="AD42" s="54"/>
      <c r="AE42" s="54"/>
      <c r="AF42" s="54"/>
      <c r="AG42" s="54"/>
    </row>
    <row r="43" spans="2:33" x14ac:dyDescent="0.25">
      <c r="B43" s="30" t="s">
        <v>57</v>
      </c>
      <c r="C43" s="30" t="s">
        <v>22</v>
      </c>
      <c r="D43" s="42">
        <f t="shared" si="29"/>
        <v>5.9056161309138849E-5</v>
      </c>
      <c r="E43" s="42">
        <f t="shared" si="29"/>
        <v>1.5877671038341124E-3</v>
      </c>
      <c r="F43" s="42">
        <f t="shared" si="29"/>
        <v>3.0115942744630957E-2</v>
      </c>
      <c r="G43" s="42">
        <f t="shared" si="29"/>
        <v>-1.1148455381776494E-2</v>
      </c>
      <c r="H43" s="42">
        <f t="shared" si="29"/>
        <v>3.4075641811998472E-2</v>
      </c>
      <c r="J43" s="54"/>
      <c r="K43" s="54"/>
      <c r="L43" s="54"/>
      <c r="M43" s="54"/>
      <c r="O43" s="54"/>
      <c r="P43" s="54"/>
      <c r="Q43" s="54"/>
      <c r="R43" s="54"/>
      <c r="T43" s="54"/>
      <c r="U43" s="54"/>
      <c r="V43" s="54"/>
      <c r="W43" s="54"/>
      <c r="Y43" s="54"/>
      <c r="Z43" s="54"/>
      <c r="AA43" s="54"/>
      <c r="AB43" s="54"/>
      <c r="AD43" s="54"/>
      <c r="AE43" s="54"/>
      <c r="AF43" s="54"/>
      <c r="AG43" s="54"/>
    </row>
    <row r="44" spans="2:33" x14ac:dyDescent="0.25">
      <c r="B44" s="21"/>
      <c r="C44" s="21"/>
      <c r="D44" s="34"/>
      <c r="E44" s="34"/>
      <c r="F44" s="34"/>
      <c r="G44" s="34"/>
      <c r="H44" s="34"/>
      <c r="J44" s="54"/>
      <c r="K44" s="54"/>
      <c r="L44" s="54"/>
      <c r="M44" s="54"/>
      <c r="O44" s="54"/>
      <c r="P44" s="54"/>
      <c r="Q44" s="54"/>
      <c r="R44" s="54"/>
      <c r="T44" s="54"/>
      <c r="U44" s="54"/>
      <c r="V44" s="54"/>
      <c r="W44" s="54"/>
      <c r="Y44" s="54"/>
      <c r="Z44" s="54"/>
      <c r="AA44" s="54"/>
      <c r="AB44" s="54"/>
      <c r="AD44" s="54"/>
      <c r="AE44" s="54"/>
      <c r="AF44" s="54"/>
      <c r="AG44" s="54"/>
    </row>
    <row r="45" spans="2:33" x14ac:dyDescent="0.25">
      <c r="B45" s="21" t="s">
        <v>34</v>
      </c>
      <c r="C45" s="21" t="s">
        <v>21</v>
      </c>
      <c r="D45" s="37">
        <v>-294.26589447292042</v>
      </c>
      <c r="E45" s="37">
        <v>18.245018644376561</v>
      </c>
      <c r="F45" s="37">
        <v>-24.773283380371844</v>
      </c>
      <c r="G45" s="37">
        <v>-88.68995886016981</v>
      </c>
      <c r="H45" s="37">
        <v>329.78112755590928</v>
      </c>
      <c r="J45" s="54"/>
      <c r="K45" s="54"/>
      <c r="L45" s="54"/>
      <c r="M45" s="54"/>
      <c r="N45" s="54"/>
      <c r="O45" s="54"/>
      <c r="P45" s="54"/>
      <c r="Q45" s="54"/>
      <c r="R45" s="54"/>
      <c r="T45" s="54"/>
      <c r="U45" s="54"/>
      <c r="V45" s="54"/>
      <c r="W45" s="54"/>
      <c r="Y45" s="54"/>
      <c r="Z45" s="54"/>
      <c r="AA45" s="54"/>
      <c r="AB45" s="54"/>
      <c r="AD45" s="54"/>
      <c r="AE45" s="54"/>
      <c r="AF45" s="54"/>
      <c r="AG45" s="54"/>
    </row>
    <row r="46" spans="2:33" x14ac:dyDescent="0.25">
      <c r="B46" s="21" t="s">
        <v>33</v>
      </c>
      <c r="C46" s="21" t="s">
        <v>21</v>
      </c>
      <c r="D46" s="37">
        <v>295.30848078552577</v>
      </c>
      <c r="E46" s="37">
        <v>4.6609354406232093</v>
      </c>
      <c r="F46" s="37">
        <v>506.43463563309865</v>
      </c>
      <c r="G46" s="37">
        <v>-73.523919159830356</v>
      </c>
      <c r="H46" s="37">
        <v>170.7935646140908</v>
      </c>
      <c r="J46" s="54"/>
      <c r="K46" s="54"/>
      <c r="L46" s="54"/>
      <c r="M46" s="54"/>
      <c r="N46" s="54"/>
      <c r="O46" s="54"/>
      <c r="P46" s="54"/>
      <c r="Q46" s="54"/>
      <c r="R46" s="54"/>
      <c r="T46" s="54"/>
      <c r="U46" s="54"/>
      <c r="V46" s="54"/>
      <c r="W46" s="54"/>
      <c r="Y46" s="54"/>
      <c r="Z46" s="54"/>
      <c r="AA46" s="54"/>
      <c r="AB46" s="54"/>
      <c r="AD46" s="54"/>
      <c r="AE46" s="54"/>
      <c r="AF46" s="54"/>
      <c r="AG46" s="54"/>
    </row>
    <row r="47" spans="2:33" x14ac:dyDescent="0.25">
      <c r="B47" s="30" t="s">
        <v>57</v>
      </c>
      <c r="C47" s="30" t="s">
        <v>21</v>
      </c>
      <c r="D47" s="38">
        <f>SUM(D45:D46)</f>
        <v>1.0425863126053514</v>
      </c>
      <c r="E47" s="38">
        <f>SUM(E45:E46)</f>
        <v>22.90595408499977</v>
      </c>
      <c r="F47" s="38">
        <f t="shared" ref="F47:G47" si="30">SUM(F45:F46)</f>
        <v>481.66135225272683</v>
      </c>
      <c r="G47" s="38">
        <f t="shared" si="30"/>
        <v>-162.21387802000015</v>
      </c>
      <c r="H47" s="38">
        <f>SUM(H45:H46)</f>
        <v>500.57469217000005</v>
      </c>
      <c r="J47" s="54"/>
      <c r="K47" s="54"/>
      <c r="L47" s="54"/>
      <c r="M47" s="54"/>
      <c r="N47" s="54"/>
      <c r="O47" s="54"/>
      <c r="P47" s="54"/>
      <c r="Q47" s="54"/>
      <c r="R47" s="54"/>
      <c r="T47" s="54"/>
      <c r="U47" s="54"/>
      <c r="V47" s="54"/>
      <c r="W47" s="54"/>
      <c r="Y47" s="54"/>
      <c r="Z47" s="54"/>
      <c r="AA47" s="54"/>
      <c r="AB47" s="54"/>
      <c r="AD47" s="54"/>
      <c r="AE47" s="54"/>
      <c r="AF47" s="54"/>
      <c r="AG47" s="54"/>
    </row>
    <row r="48" spans="2:33" x14ac:dyDescent="0.25">
      <c r="B48" s="21"/>
      <c r="C48" s="21"/>
      <c r="D48" s="41"/>
      <c r="E48" s="41"/>
      <c r="F48" s="41"/>
      <c r="G48" s="41"/>
      <c r="H48" s="41"/>
      <c r="J48" s="54"/>
      <c r="K48" s="54"/>
      <c r="L48" s="54"/>
      <c r="M48" s="54"/>
      <c r="O48" s="54"/>
      <c r="P48" s="54"/>
      <c r="Q48" s="54"/>
      <c r="R48" s="54"/>
      <c r="T48" s="54"/>
      <c r="U48" s="54"/>
      <c r="V48" s="54"/>
      <c r="W48" s="54"/>
      <c r="Y48" s="54"/>
      <c r="Z48" s="54"/>
      <c r="AA48" s="54"/>
      <c r="AB48" s="54"/>
      <c r="AD48" s="54"/>
      <c r="AE48" s="54"/>
      <c r="AF48" s="54"/>
      <c r="AG48" s="54"/>
    </row>
    <row r="49" spans="1:33" x14ac:dyDescent="0.25">
      <c r="B49" s="43" t="s">
        <v>29</v>
      </c>
      <c r="C49" s="21" t="s">
        <v>21</v>
      </c>
      <c r="D49" s="44">
        <v>2831.0341312176802</v>
      </c>
      <c r="E49" s="44">
        <v>2330.6757379999999</v>
      </c>
      <c r="F49" s="44">
        <v>2454.9740870000001</v>
      </c>
      <c r="G49" s="44">
        <v>2341.5809250000002</v>
      </c>
      <c r="H49" s="45">
        <v>2377.4533059999999</v>
      </c>
      <c r="J49" s="54"/>
      <c r="K49" s="54"/>
      <c r="L49" s="54"/>
      <c r="M49" s="54"/>
      <c r="O49" s="54"/>
      <c r="P49" s="54"/>
      <c r="Q49" s="54"/>
      <c r="R49" s="54"/>
      <c r="T49" s="54"/>
      <c r="U49" s="54"/>
      <c r="V49" s="54"/>
      <c r="W49" s="54"/>
      <c r="Y49" s="54"/>
      <c r="Z49" s="54"/>
      <c r="AA49" s="54"/>
      <c r="AB49" s="54"/>
      <c r="AD49" s="54"/>
      <c r="AE49" s="54"/>
      <c r="AF49" s="54"/>
      <c r="AG49" s="54"/>
    </row>
    <row r="50" spans="1:33" x14ac:dyDescent="0.25">
      <c r="B50" s="21" t="s">
        <v>30</v>
      </c>
      <c r="C50" s="21" t="s">
        <v>21</v>
      </c>
      <c r="D50" s="44">
        <v>14823.1156964725</v>
      </c>
      <c r="E50" s="44">
        <v>12098.301432419999</v>
      </c>
      <c r="F50" s="44">
        <v>13538.593051</v>
      </c>
      <c r="G50" s="44">
        <v>12208.2378424</v>
      </c>
      <c r="H50" s="45">
        <v>12312.649818</v>
      </c>
      <c r="J50" s="54"/>
      <c r="K50" s="54"/>
      <c r="L50" s="54"/>
      <c r="M50" s="54"/>
      <c r="O50" s="54"/>
      <c r="P50" s="54"/>
      <c r="Q50" s="54"/>
      <c r="R50" s="54"/>
      <c r="T50" s="54"/>
      <c r="U50" s="54"/>
      <c r="V50" s="54"/>
      <c r="W50" s="54"/>
      <c r="Y50" s="54"/>
      <c r="Z50" s="54"/>
      <c r="AA50" s="54"/>
      <c r="AB50" s="54"/>
      <c r="AD50" s="54"/>
      <c r="AE50" s="54"/>
      <c r="AF50" s="54"/>
      <c r="AG50" s="54"/>
    </row>
    <row r="51" spans="1:33" x14ac:dyDescent="0.25">
      <c r="A51" s="8"/>
      <c r="B51" s="30" t="s">
        <v>58</v>
      </c>
      <c r="C51" s="30" t="s">
        <v>21</v>
      </c>
      <c r="D51" s="38">
        <f>SUM(D49:D50)</f>
        <v>17654.14982769018</v>
      </c>
      <c r="E51" s="38">
        <f>SUM(E49:E50)</f>
        <v>14428.977170419999</v>
      </c>
      <c r="F51" s="38">
        <f t="shared" ref="F51:G51" si="31">SUM(F49:F50)</f>
        <v>15993.567138</v>
      </c>
      <c r="G51" s="38">
        <f t="shared" si="31"/>
        <v>14549.8187674</v>
      </c>
      <c r="H51" s="38">
        <f>SUM(H49:H50)</f>
        <v>14690.103123999999</v>
      </c>
      <c r="J51" s="54"/>
      <c r="K51" s="54"/>
      <c r="L51" s="54"/>
      <c r="M51" s="54"/>
      <c r="O51" s="54"/>
      <c r="P51" s="54"/>
      <c r="Q51" s="54"/>
      <c r="R51" s="54"/>
      <c r="T51" s="54"/>
      <c r="U51" s="54"/>
      <c r="V51" s="54"/>
      <c r="W51" s="54"/>
      <c r="Y51" s="54"/>
      <c r="Z51" s="54"/>
      <c r="AA51" s="54"/>
      <c r="AB51" s="54"/>
      <c r="AD51" s="54"/>
      <c r="AE51" s="54"/>
      <c r="AF51" s="54"/>
      <c r="AG51" s="54"/>
    </row>
    <row r="52" spans="1:33" x14ac:dyDescent="0.25">
      <c r="A52" s="8"/>
      <c r="B52" s="39"/>
      <c r="C52" s="21"/>
      <c r="D52" s="41"/>
      <c r="E52" s="41"/>
      <c r="F52" s="41"/>
      <c r="G52" s="41"/>
      <c r="H52" s="41"/>
      <c r="J52" s="54"/>
      <c r="K52" s="54"/>
      <c r="L52" s="54"/>
      <c r="M52" s="54"/>
      <c r="O52" s="54"/>
      <c r="P52" s="54"/>
      <c r="Q52" s="54"/>
      <c r="R52" s="54"/>
      <c r="T52" s="54"/>
      <c r="U52" s="54"/>
      <c r="V52" s="54"/>
      <c r="W52" s="54"/>
      <c r="Y52" s="54"/>
      <c r="Z52" s="54"/>
      <c r="AA52" s="54"/>
      <c r="AB52" s="54"/>
      <c r="AD52" s="54"/>
      <c r="AE52" s="54"/>
      <c r="AF52" s="54"/>
      <c r="AG52" s="54"/>
    </row>
    <row r="53" spans="1:33" x14ac:dyDescent="0.25">
      <c r="B53" s="21" t="s">
        <v>31</v>
      </c>
      <c r="C53" s="21" t="s">
        <v>22</v>
      </c>
      <c r="D53" s="34">
        <f t="shared" ref="D53:H55" si="32">D45/D49</f>
        <v>-0.10394289889622461</v>
      </c>
      <c r="E53" s="34">
        <f t="shared" si="32"/>
        <v>7.8282097963713222E-3</v>
      </c>
      <c r="F53" s="34">
        <f t="shared" si="32"/>
        <v>-1.0091056973495396E-2</v>
      </c>
      <c r="G53" s="34">
        <f t="shared" si="32"/>
        <v>-3.7876102385899731E-2</v>
      </c>
      <c r="H53" s="34">
        <f t="shared" si="32"/>
        <v>0.13871192621265693</v>
      </c>
      <c r="J53" s="54"/>
      <c r="K53" s="54"/>
      <c r="L53" s="54"/>
      <c r="M53" s="54"/>
      <c r="O53" s="54"/>
      <c r="P53" s="54"/>
      <c r="Q53" s="54"/>
      <c r="R53" s="54"/>
      <c r="T53" s="54"/>
      <c r="U53" s="54"/>
      <c r="V53" s="54"/>
      <c r="W53" s="54"/>
      <c r="Y53" s="54"/>
      <c r="Z53" s="54"/>
      <c r="AA53" s="54"/>
      <c r="AB53" s="54"/>
      <c r="AD53" s="54"/>
      <c r="AE53" s="54"/>
      <c r="AF53" s="54"/>
      <c r="AG53" s="54"/>
    </row>
    <row r="54" spans="1:33" x14ac:dyDescent="0.25">
      <c r="B54" s="21" t="s">
        <v>32</v>
      </c>
      <c r="C54" s="21" t="s">
        <v>22</v>
      </c>
      <c r="D54" s="46">
        <f t="shared" si="32"/>
        <v>1.9922159877346246E-2</v>
      </c>
      <c r="E54" s="46">
        <f t="shared" si="32"/>
        <v>3.8525535726306428E-4</v>
      </c>
      <c r="F54" s="46">
        <f t="shared" si="32"/>
        <v>3.7406740399490178E-2</v>
      </c>
      <c r="G54" s="46">
        <f t="shared" si="32"/>
        <v>-6.0224841708503606E-3</v>
      </c>
      <c r="H54" s="46">
        <f t="shared" si="32"/>
        <v>1.3871389760830018E-2</v>
      </c>
      <c r="J54" s="54"/>
      <c r="K54" s="54"/>
      <c r="L54" s="54"/>
      <c r="M54" s="54"/>
      <c r="O54" s="54"/>
      <c r="P54" s="54"/>
      <c r="Q54" s="54"/>
      <c r="R54" s="54"/>
      <c r="T54" s="54"/>
      <c r="U54" s="54"/>
      <c r="V54" s="54"/>
      <c r="W54" s="54"/>
      <c r="Y54" s="54"/>
      <c r="Z54" s="54"/>
      <c r="AA54" s="54"/>
      <c r="AB54" s="54"/>
      <c r="AD54" s="54"/>
      <c r="AE54" s="54"/>
      <c r="AF54" s="54"/>
      <c r="AG54" s="54"/>
    </row>
    <row r="55" spans="1:33" x14ac:dyDescent="0.25">
      <c r="B55" s="30" t="s">
        <v>57</v>
      </c>
      <c r="C55" s="30" t="s">
        <v>22</v>
      </c>
      <c r="D55" s="42">
        <f t="shared" si="32"/>
        <v>5.9056160890289696E-5</v>
      </c>
      <c r="E55" s="42">
        <f t="shared" si="32"/>
        <v>1.5874967306731848E-3</v>
      </c>
      <c r="F55" s="42">
        <f t="shared" si="32"/>
        <v>3.0115942747276248E-2</v>
      </c>
      <c r="G55" s="42">
        <f t="shared" si="32"/>
        <v>-1.1148859007333683E-2</v>
      </c>
      <c r="H55" s="42">
        <f t="shared" si="32"/>
        <v>3.4075641807591171E-2</v>
      </c>
      <c r="J55" s="54"/>
      <c r="K55" s="54"/>
      <c r="L55" s="54"/>
      <c r="M55" s="54"/>
      <c r="O55" s="54"/>
      <c r="P55" s="54"/>
      <c r="Q55" s="54"/>
      <c r="R55" s="54"/>
      <c r="T55" s="54"/>
      <c r="U55" s="54"/>
      <c r="V55" s="54"/>
      <c r="W55" s="54"/>
      <c r="Y55" s="54"/>
      <c r="Z55" s="54"/>
      <c r="AA55" s="54"/>
      <c r="AB55" s="54"/>
      <c r="AD55" s="54"/>
      <c r="AE55" s="54"/>
      <c r="AF55" s="54"/>
      <c r="AG55" s="54"/>
    </row>
    <row r="56" spans="1:33" x14ac:dyDescent="0.25">
      <c r="B56" s="21"/>
      <c r="C56" s="21"/>
      <c r="D56" s="34"/>
      <c r="E56" s="34"/>
      <c r="F56" s="34"/>
      <c r="G56" s="34"/>
      <c r="H56" s="34"/>
      <c r="J56" s="54"/>
      <c r="K56" s="54"/>
      <c r="L56" s="54"/>
      <c r="M56" s="54"/>
      <c r="O56" s="54"/>
      <c r="P56" s="54"/>
      <c r="Q56" s="54"/>
      <c r="R56" s="54"/>
      <c r="T56" s="54"/>
      <c r="U56" s="54"/>
      <c r="V56" s="54"/>
      <c r="W56" s="54"/>
      <c r="Y56" s="54"/>
      <c r="Z56" s="54"/>
      <c r="AA56" s="54"/>
      <c r="AB56" s="54"/>
      <c r="AD56" s="54"/>
      <c r="AE56" s="54"/>
      <c r="AF56" s="54"/>
      <c r="AG56" s="54"/>
    </row>
    <row r="57" spans="1:33" x14ac:dyDescent="0.25">
      <c r="B57" s="36" t="s">
        <v>91</v>
      </c>
      <c r="C57" s="36"/>
      <c r="D57" s="21"/>
      <c r="E57" s="21"/>
      <c r="F57" s="21"/>
      <c r="G57" s="21"/>
      <c r="H57" s="21"/>
    </row>
    <row r="58" spans="1:33" x14ac:dyDescent="0.25">
      <c r="B58" s="21" t="s">
        <v>59</v>
      </c>
      <c r="C58" s="21" t="s">
        <v>21</v>
      </c>
      <c r="D58" s="37">
        <v>-11.215230140001058</v>
      </c>
      <c r="E58" s="37">
        <v>358.17699862026598</v>
      </c>
      <c r="F58" s="37">
        <v>833.49477151999974</v>
      </c>
      <c r="G58" s="37">
        <v>765.81254400546084</v>
      </c>
      <c r="H58" s="37">
        <v>1378.9714113507007</v>
      </c>
      <c r="J58" s="54"/>
      <c r="K58" s="54"/>
      <c r="L58" s="54"/>
      <c r="M58" s="54"/>
      <c r="O58" s="54"/>
      <c r="P58" s="54"/>
    </row>
    <row r="59" spans="1:33" ht="14.45" customHeight="1" x14ac:dyDescent="0.25">
      <c r="B59" s="21" t="s">
        <v>35</v>
      </c>
      <c r="C59" s="21" t="s">
        <v>21</v>
      </c>
      <c r="D59" s="37">
        <v>3934.0021585784898</v>
      </c>
      <c r="E59" s="37">
        <v>2997.4111068232469</v>
      </c>
      <c r="F59" s="37">
        <v>3940.4936322641893</v>
      </c>
      <c r="G59" s="37">
        <v>3127.7548354201176</v>
      </c>
      <c r="H59" s="47">
        <v>3213.4563667840039</v>
      </c>
      <c r="J59" s="54"/>
      <c r="K59" s="54"/>
      <c r="L59" s="54"/>
      <c r="M59" s="54"/>
      <c r="O59" s="54"/>
    </row>
    <row r="60" spans="1:33" x14ac:dyDescent="0.25">
      <c r="B60" s="30" t="s">
        <v>1</v>
      </c>
      <c r="C60" s="30" t="s">
        <v>22</v>
      </c>
      <c r="D60" s="42">
        <f>D58/D59*4</f>
        <v>-1.1403379752138787E-2</v>
      </c>
      <c r="E60" s="42">
        <f>E58/E59*4</f>
        <v>0.47798181277825919</v>
      </c>
      <c r="F60" s="56">
        <f>(F58/F59)/3*4</f>
        <v>0.28202719398587212</v>
      </c>
      <c r="G60" s="56">
        <f>(G58/G59)/3*4</f>
        <v>0.32645889647234133</v>
      </c>
      <c r="H60" s="42">
        <f>H58/H59</f>
        <v>0.42912405022967903</v>
      </c>
      <c r="J60" s="54"/>
      <c r="K60" s="54"/>
      <c r="L60" s="54"/>
      <c r="M60" s="54"/>
      <c r="O60" s="54"/>
      <c r="P60" s="55"/>
    </row>
    <row r="61" spans="1:33" ht="5.0999999999999996" customHeight="1" x14ac:dyDescent="0.25">
      <c r="B61" s="28"/>
      <c r="C61" s="28"/>
      <c r="D61" s="21"/>
      <c r="E61" s="21"/>
      <c r="F61" s="21"/>
      <c r="G61" s="21"/>
      <c r="H61" s="21"/>
    </row>
    <row r="62" spans="1:33" x14ac:dyDescent="0.25">
      <c r="B62" s="21" t="s">
        <v>0</v>
      </c>
      <c r="C62" s="21" t="s">
        <v>21</v>
      </c>
      <c r="D62" s="58"/>
      <c r="E62" s="48"/>
      <c r="F62" s="48">
        <v>3822.6536608199999</v>
      </c>
      <c r="G62" s="48">
        <v>3179.5705705636346</v>
      </c>
      <c r="H62" s="48">
        <v>3761.5199330176883</v>
      </c>
      <c r="J62" s="54"/>
      <c r="K62" s="54"/>
      <c r="L62" s="54"/>
      <c r="M62" s="54"/>
      <c r="O62" s="54"/>
    </row>
    <row r="63" spans="1:33" x14ac:dyDescent="0.25">
      <c r="B63" s="21" t="s">
        <v>92</v>
      </c>
      <c r="C63" s="21" t="s">
        <v>24</v>
      </c>
      <c r="D63" s="27"/>
      <c r="E63" s="27"/>
      <c r="F63" s="27">
        <f>F62*1000000/F65</f>
        <v>46.36849521279845</v>
      </c>
      <c r="G63" s="27">
        <f>G62*1000000/G65</f>
        <v>38.597164953527958</v>
      </c>
      <c r="H63" s="27">
        <f>H62*1000000/H65</f>
        <v>45.662010400658176</v>
      </c>
      <c r="J63" s="54"/>
      <c r="K63" s="54"/>
      <c r="L63" s="54"/>
      <c r="M63" s="54"/>
      <c r="O63" s="54"/>
    </row>
    <row r="64" spans="1:33" x14ac:dyDescent="0.25">
      <c r="B64" s="21" t="s">
        <v>97</v>
      </c>
      <c r="C64" s="21" t="s">
        <v>24</v>
      </c>
      <c r="D64" s="37">
        <f>+D58*1000000/D66</f>
        <v>-0.13603987993657771</v>
      </c>
      <c r="E64" s="37">
        <f>+E58*1000000/E66</f>
        <v>4.347950891951835</v>
      </c>
      <c r="F64" s="37">
        <f>+F58*1000000/F66</f>
        <v>10.114982760860755</v>
      </c>
      <c r="G64" s="37">
        <f>+G58*1000000/G66</f>
        <v>9.2957635882919956</v>
      </c>
      <c r="H64" s="37">
        <f>+H58*1000000/H66</f>
        <v>16.738833252819436</v>
      </c>
      <c r="J64" s="54"/>
      <c r="K64" s="54"/>
      <c r="L64" s="54"/>
      <c r="M64" s="54"/>
      <c r="O64" s="54"/>
      <c r="P64" s="54"/>
    </row>
    <row r="65" spans="2:15" x14ac:dyDescent="0.25">
      <c r="B65" s="21" t="s">
        <v>14</v>
      </c>
      <c r="C65" s="21" t="s">
        <v>23</v>
      </c>
      <c r="D65" s="49">
        <v>82440753</v>
      </c>
      <c r="E65" s="49">
        <v>82378345</v>
      </c>
      <c r="F65" s="49">
        <v>82440753</v>
      </c>
      <c r="G65" s="49">
        <v>82378345</v>
      </c>
      <c r="H65" s="49">
        <v>82377449</v>
      </c>
      <c r="J65" s="54"/>
      <c r="K65" s="54"/>
      <c r="L65" s="54"/>
      <c r="M65" s="54"/>
      <c r="O65" s="54"/>
    </row>
    <row r="66" spans="2:15" x14ac:dyDescent="0.25">
      <c r="B66" s="21" t="s">
        <v>93</v>
      </c>
      <c r="C66" s="21" t="s">
        <v>23</v>
      </c>
      <c r="D66" s="49">
        <v>82440753</v>
      </c>
      <c r="E66" s="49">
        <v>82378345</v>
      </c>
      <c r="F66" s="49">
        <v>82401996.249084249</v>
      </c>
      <c r="G66" s="49">
        <v>82382962.597069591</v>
      </c>
      <c r="H66" s="49">
        <v>82381572.868493155</v>
      </c>
      <c r="J66" s="54"/>
      <c r="K66" s="54"/>
      <c r="L66" s="54"/>
      <c r="M66" s="54"/>
      <c r="O66" s="54"/>
    </row>
    <row r="67" spans="2:15" ht="14.45" customHeight="1" x14ac:dyDescent="0.25">
      <c r="B67" s="19"/>
      <c r="C67" s="5"/>
      <c r="D67" s="5"/>
      <c r="E67" s="5"/>
      <c r="F67" s="5"/>
      <c r="G67" s="5"/>
      <c r="H67" s="5"/>
    </row>
    <row r="68" spans="2:15" ht="14.45" customHeight="1" x14ac:dyDescent="0.25">
      <c r="B68" s="19"/>
      <c r="C68" s="5"/>
      <c r="D68" s="5"/>
      <c r="E68" s="5"/>
      <c r="F68" s="5"/>
      <c r="G68" s="5"/>
      <c r="H68" s="5"/>
    </row>
    <row r="69" spans="2:15" ht="52.5" customHeight="1" x14ac:dyDescent="0.25">
      <c r="B69" s="57"/>
      <c r="C69" s="57"/>
      <c r="D69" s="57"/>
      <c r="E69" s="57"/>
      <c r="F69" s="57"/>
      <c r="G69" s="57"/>
      <c r="H69" s="57"/>
    </row>
  </sheetData>
  <mergeCells count="1">
    <mergeCell ref="B69:H69"/>
  </mergeCells>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Calculations</vt:lpstr>
    </vt:vector>
  </TitlesOfParts>
  <Company>Protector Forsikring 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Ditlev de Vibe Vanay</dc:creator>
  <cp:lastModifiedBy>Amund Grønvold Skoglund</cp:lastModifiedBy>
  <dcterms:created xsi:type="dcterms:W3CDTF">2020-02-03T12:41:05Z</dcterms:created>
  <dcterms:modified xsi:type="dcterms:W3CDTF">2023-10-19T06:08:34Z</dcterms:modified>
</cp:coreProperties>
</file>